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WCN1\Google Drive\PhD\Lab\Results\2017\Protein production potential\"/>
    </mc:Choice>
  </mc:AlternateContent>
  <bookViews>
    <workbookView xWindow="0" yWindow="0" windowWidth="20490" windowHeight="6930" activeTab="1"/>
  </bookViews>
  <sheets>
    <sheet name="Summary" sheetId="13" r:id="rId1"/>
    <sheet name="ANOVAs" sheetId="15" r:id="rId2"/>
    <sheet name="SigDiff" sheetId="16" r:id="rId3"/>
    <sheet name="t-Tests" sheetId="14" r:id="rId4"/>
    <sheet name="Moisture" sheetId="1" r:id="rId5"/>
    <sheet name="CrudeProtein" sheetId="3" r:id="rId6"/>
    <sheet name="Lipids" sheetId="6" r:id="rId7"/>
    <sheet name="TotalCHOs" sheetId="4" r:id="rId8"/>
    <sheet name="CrudeFibre" sheetId="5" r:id="rId9"/>
    <sheet name="Ash" sheetId="7" r:id="rId10"/>
    <sheet name="C to N" sheetId="8" r:id="rId11"/>
    <sheet name="Organic N" sheetId="12" r:id="rId12"/>
    <sheet name="Ammonia" sheetId="9" r:id="rId13"/>
    <sheet name="Nitrites" sheetId="10" r:id="rId14"/>
    <sheet name="Nitrates" sheetId="11" r:id="rId15"/>
    <sheet name="RawData" sheetId="2" r:id="rId16"/>
  </sheets>
  <externalReferences>
    <externalReference r:id="rId17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9" i="3" l="1"/>
  <c r="X49" i="3"/>
  <c r="Y49" i="3"/>
  <c r="Z49" i="3"/>
  <c r="AA49" i="3"/>
  <c r="W48" i="6"/>
  <c r="X48" i="6"/>
  <c r="Y48" i="6"/>
  <c r="Z48" i="6"/>
  <c r="AA48" i="6"/>
  <c r="W49" i="4"/>
  <c r="X49" i="4"/>
  <c r="Y49" i="4"/>
  <c r="Z49" i="4"/>
  <c r="AA49" i="4"/>
  <c r="W48" i="5"/>
  <c r="X48" i="5"/>
  <c r="Y48" i="5"/>
  <c r="Z48" i="5"/>
  <c r="AA48" i="5"/>
  <c r="W49" i="7"/>
  <c r="X49" i="7"/>
  <c r="Y49" i="7"/>
  <c r="Z49" i="7"/>
  <c r="AA49" i="7"/>
  <c r="W49" i="8"/>
  <c r="X49" i="8"/>
  <c r="Y49" i="8"/>
  <c r="Z49" i="8"/>
  <c r="AA49" i="8"/>
  <c r="W49" i="12"/>
  <c r="X49" i="12"/>
  <c r="Y49" i="12"/>
  <c r="Z49" i="12"/>
  <c r="AA49" i="12"/>
  <c r="W49" i="9"/>
  <c r="X49" i="9"/>
  <c r="Y49" i="9"/>
  <c r="Z49" i="9"/>
  <c r="AA49" i="9"/>
  <c r="W49" i="10"/>
  <c r="X49" i="10"/>
  <c r="Y49" i="10"/>
  <c r="Z49" i="10"/>
  <c r="AA49" i="10"/>
  <c r="W49" i="11"/>
  <c r="X49" i="11"/>
  <c r="Y49" i="11"/>
  <c r="Z49" i="11"/>
  <c r="AA49" i="11"/>
  <c r="V49" i="11"/>
  <c r="V49" i="10"/>
  <c r="V49" i="9"/>
  <c r="V49" i="12"/>
  <c r="V49" i="8"/>
  <c r="V49" i="7"/>
  <c r="V48" i="5"/>
  <c r="V49" i="4"/>
  <c r="V48" i="6"/>
  <c r="V49" i="3"/>
  <c r="W48" i="1"/>
  <c r="X48" i="1"/>
  <c r="Y48" i="1"/>
  <c r="Z48" i="1"/>
  <c r="AA48" i="1"/>
  <c r="V48" i="1"/>
  <c r="C37" i="13"/>
  <c r="E37" i="13" s="1"/>
  <c r="B37" i="13"/>
  <c r="D37" i="13" s="1"/>
  <c r="C36" i="13"/>
  <c r="E36" i="13" s="1"/>
  <c r="B36" i="13"/>
  <c r="D36" i="13" s="1"/>
  <c r="C35" i="13"/>
  <c r="E35" i="13" s="1"/>
  <c r="B35" i="13"/>
  <c r="D35" i="13" s="1"/>
  <c r="C34" i="13"/>
  <c r="E34" i="13" s="1"/>
  <c r="B34" i="13"/>
  <c r="D34" i="13" s="1"/>
  <c r="C33" i="13"/>
  <c r="E33" i="13" s="1"/>
  <c r="B33" i="13"/>
  <c r="D33" i="13" s="1"/>
  <c r="C32" i="13"/>
  <c r="E32" i="13" s="1"/>
  <c r="B32" i="13"/>
  <c r="D32" i="13" s="1"/>
  <c r="AA35" i="7"/>
  <c r="AF35" i="7"/>
  <c r="AA36" i="7"/>
  <c r="AF36" i="7"/>
  <c r="AA37" i="7"/>
  <c r="AF37" i="7"/>
  <c r="AA38" i="7"/>
  <c r="AF38" i="7"/>
  <c r="AA39" i="7"/>
  <c r="AF39" i="7"/>
  <c r="AA40" i="7"/>
  <c r="AF40" i="7"/>
  <c r="AA41" i="7"/>
  <c r="AF41" i="7"/>
  <c r="AA42" i="7"/>
  <c r="AF42" i="7"/>
  <c r="AA43" i="7"/>
  <c r="AF43" i="7"/>
  <c r="AF34" i="7"/>
  <c r="AA34" i="7"/>
  <c r="Z43" i="7"/>
  <c r="Y43" i="7"/>
  <c r="X43" i="7"/>
  <c r="W43" i="7"/>
  <c r="Z42" i="7"/>
  <c r="Y42" i="7"/>
  <c r="X42" i="7"/>
  <c r="W42" i="7"/>
  <c r="Z41" i="7"/>
  <c r="Y41" i="7"/>
  <c r="X41" i="7"/>
  <c r="W41" i="7"/>
  <c r="Z40" i="7"/>
  <c r="Y40" i="7"/>
  <c r="X40" i="7"/>
  <c r="W40" i="7"/>
  <c r="Z39" i="7"/>
  <c r="Y39" i="7"/>
  <c r="X39" i="7"/>
  <c r="W39" i="7"/>
  <c r="Z38" i="7"/>
  <c r="Y38" i="7"/>
  <c r="X38" i="7"/>
  <c r="W38" i="7"/>
  <c r="Z37" i="7"/>
  <c r="Y37" i="7"/>
  <c r="X37" i="7"/>
  <c r="W37" i="7"/>
  <c r="Z36" i="7"/>
  <c r="Y36" i="7"/>
  <c r="X36" i="7"/>
  <c r="W36" i="7"/>
  <c r="Z35" i="7"/>
  <c r="Y35" i="7"/>
  <c r="X35" i="7"/>
  <c r="W35" i="7"/>
  <c r="Z34" i="7"/>
  <c r="Y34" i="7"/>
  <c r="X34" i="7"/>
  <c r="W34" i="7"/>
  <c r="AA31" i="7"/>
  <c r="Z31" i="7"/>
  <c r="Y31" i="7"/>
  <c r="Z30" i="7"/>
  <c r="Y30" i="7"/>
  <c r="X30" i="7"/>
  <c r="W30" i="7"/>
  <c r="Z29" i="7"/>
  <c r="Y29" i="7"/>
  <c r="X29" i="7"/>
  <c r="W29" i="7"/>
  <c r="Z28" i="7"/>
  <c r="Y28" i="7"/>
  <c r="X28" i="7"/>
  <c r="W28" i="7"/>
  <c r="Z27" i="7"/>
  <c r="Y27" i="7"/>
  <c r="X27" i="7"/>
  <c r="W27" i="7"/>
  <c r="Z26" i="7"/>
  <c r="Y26" i="7"/>
  <c r="X26" i="7"/>
  <c r="W26" i="7"/>
  <c r="P38" i="7"/>
  <c r="O38" i="7"/>
  <c r="N38" i="7"/>
  <c r="O37" i="7"/>
  <c r="P37" i="7" s="1"/>
  <c r="N37" i="7"/>
  <c r="O36" i="7"/>
  <c r="R32" i="7"/>
  <c r="Q32" i="7"/>
  <c r="P32" i="7"/>
  <c r="O32" i="7"/>
  <c r="N32" i="7"/>
  <c r="M32" i="7"/>
  <c r="R31" i="7"/>
  <c r="Q31" i="7"/>
  <c r="P31" i="7"/>
  <c r="O31" i="7"/>
  <c r="N31" i="7"/>
  <c r="M31" i="7"/>
  <c r="R30" i="7"/>
  <c r="Q30" i="7"/>
  <c r="P30" i="7"/>
  <c r="O30" i="7"/>
  <c r="N30" i="7"/>
  <c r="M30" i="7"/>
  <c r="R29" i="7"/>
  <c r="Q29" i="7"/>
  <c r="P29" i="7"/>
  <c r="O29" i="7"/>
  <c r="N29" i="7"/>
  <c r="M29" i="7"/>
  <c r="R28" i="7"/>
  <c r="Q28" i="7"/>
  <c r="P28" i="7"/>
  <c r="O28" i="7"/>
  <c r="N28" i="7"/>
  <c r="M28" i="7"/>
  <c r="AA13" i="7"/>
  <c r="AF13" i="7"/>
  <c r="AA14" i="7"/>
  <c r="AF14" i="7"/>
  <c r="AA15" i="7"/>
  <c r="AF15" i="7"/>
  <c r="AA16" i="7"/>
  <c r="AF16" i="7"/>
  <c r="AA17" i="7"/>
  <c r="AF17" i="7"/>
  <c r="AA18" i="7"/>
  <c r="AF18" i="7"/>
  <c r="AA19" i="7"/>
  <c r="AF19" i="7"/>
  <c r="AA20" i="7"/>
  <c r="AF20" i="7"/>
  <c r="AA21" i="7"/>
  <c r="AF21" i="7"/>
  <c r="AF12" i="7"/>
  <c r="AA12" i="7"/>
  <c r="Z21" i="7"/>
  <c r="Y21" i="7"/>
  <c r="X21" i="7"/>
  <c r="W21" i="7"/>
  <c r="Z20" i="7"/>
  <c r="Y20" i="7"/>
  <c r="X20" i="7"/>
  <c r="W20" i="7"/>
  <c r="Z19" i="7"/>
  <c r="Y19" i="7"/>
  <c r="X19" i="7"/>
  <c r="W19" i="7"/>
  <c r="Z18" i="7"/>
  <c r="Y18" i="7"/>
  <c r="X18" i="7"/>
  <c r="W18" i="7"/>
  <c r="Z17" i="7"/>
  <c r="Y17" i="7"/>
  <c r="X17" i="7"/>
  <c r="W17" i="7"/>
  <c r="Z16" i="7"/>
  <c r="Y16" i="7"/>
  <c r="X16" i="7"/>
  <c r="W16" i="7"/>
  <c r="Z15" i="7"/>
  <c r="Y15" i="7"/>
  <c r="X15" i="7"/>
  <c r="W15" i="7"/>
  <c r="Z14" i="7"/>
  <c r="Y14" i="7"/>
  <c r="X14" i="7"/>
  <c r="W14" i="7"/>
  <c r="Z13" i="7"/>
  <c r="Y13" i="7"/>
  <c r="X13" i="7"/>
  <c r="W13" i="7"/>
  <c r="Z12" i="7"/>
  <c r="Y12" i="7"/>
  <c r="X12" i="7"/>
  <c r="W12" i="7"/>
  <c r="AA9" i="7"/>
  <c r="Z9" i="7"/>
  <c r="Y9" i="7"/>
  <c r="Z8" i="7"/>
  <c r="Y8" i="7"/>
  <c r="X8" i="7"/>
  <c r="W8" i="7"/>
  <c r="Z7" i="7"/>
  <c r="Y7" i="7"/>
  <c r="X7" i="7"/>
  <c r="W7" i="7"/>
  <c r="Z6" i="7"/>
  <c r="Y6" i="7"/>
  <c r="X6" i="7"/>
  <c r="W6" i="7"/>
  <c r="Z5" i="7"/>
  <c r="Y5" i="7"/>
  <c r="X5" i="7"/>
  <c r="W5" i="7"/>
  <c r="Z4" i="7"/>
  <c r="Y4" i="7"/>
  <c r="X4" i="7"/>
  <c r="W4" i="7"/>
  <c r="P16" i="7"/>
  <c r="O16" i="7"/>
  <c r="N16" i="7"/>
  <c r="O15" i="7"/>
  <c r="P15" i="7" s="1"/>
  <c r="N15" i="7"/>
  <c r="O14" i="7"/>
  <c r="R10" i="7"/>
  <c r="Q10" i="7"/>
  <c r="P10" i="7"/>
  <c r="O10" i="7"/>
  <c r="N10" i="7"/>
  <c r="M10" i="7"/>
  <c r="R9" i="7"/>
  <c r="Q9" i="7"/>
  <c r="P9" i="7"/>
  <c r="O9" i="7"/>
  <c r="N9" i="7"/>
  <c r="M9" i="7"/>
  <c r="R8" i="7"/>
  <c r="Q8" i="7"/>
  <c r="P8" i="7"/>
  <c r="O8" i="7"/>
  <c r="N8" i="7"/>
  <c r="M8" i="7"/>
  <c r="R7" i="7"/>
  <c r="Q7" i="7"/>
  <c r="P7" i="7"/>
  <c r="O7" i="7"/>
  <c r="N7" i="7"/>
  <c r="M7" i="7"/>
  <c r="R6" i="7"/>
  <c r="Q6" i="7"/>
  <c r="P6" i="7"/>
  <c r="O6" i="7"/>
  <c r="N6" i="7"/>
  <c r="M6" i="7"/>
  <c r="AD43" i="11"/>
  <c r="AD16" i="11"/>
  <c r="AB31" i="10"/>
  <c r="AD39" i="9"/>
  <c r="AD12" i="9"/>
  <c r="AD18" i="12"/>
  <c r="AD35" i="8"/>
  <c r="AD41" i="7"/>
  <c r="AD14" i="7"/>
  <c r="AD20" i="5"/>
  <c r="AD37" i="4"/>
  <c r="AD43" i="6"/>
  <c r="AD16" i="6"/>
  <c r="AB31" i="3"/>
  <c r="AD39" i="1"/>
  <c r="AD12" i="1"/>
  <c r="AD17" i="8"/>
  <c r="AD42" i="11"/>
  <c r="AD15" i="11"/>
  <c r="AD21" i="10"/>
  <c r="AD38" i="9"/>
  <c r="AB9" i="9"/>
  <c r="AD17" i="12"/>
  <c r="AD34" i="8"/>
  <c r="AD40" i="7"/>
  <c r="AD13" i="7"/>
  <c r="AD19" i="5"/>
  <c r="AD36" i="4"/>
  <c r="AD42" i="6"/>
  <c r="AD15" i="6"/>
  <c r="AD21" i="3"/>
  <c r="AD38" i="1"/>
  <c r="AB9" i="1"/>
  <c r="AD13" i="8"/>
  <c r="AD42" i="4"/>
  <c r="AD21" i="6"/>
  <c r="AB9" i="3"/>
  <c r="AD37" i="11"/>
  <c r="AD43" i="10"/>
  <c r="AD16" i="10"/>
  <c r="AB31" i="9"/>
  <c r="AD39" i="12"/>
  <c r="AD12" i="12"/>
  <c r="AD18" i="8"/>
  <c r="AD35" i="7"/>
  <c r="AD41" i="5"/>
  <c r="AD14" i="5"/>
  <c r="AD20" i="4"/>
  <c r="AD37" i="6"/>
  <c r="AD43" i="3"/>
  <c r="AD16" i="3"/>
  <c r="AB31" i="1"/>
  <c r="AB9" i="12"/>
  <c r="AD40" i="5"/>
  <c r="AD19" i="4"/>
  <c r="AD42" i="3"/>
  <c r="AD21" i="1"/>
  <c r="AD21" i="11"/>
  <c r="AD38" i="10"/>
  <c r="AB9" i="10"/>
  <c r="AD17" i="9"/>
  <c r="AD40" i="9"/>
  <c r="AD37" i="10"/>
  <c r="AD41" i="4"/>
  <c r="AD37" i="3"/>
  <c r="AD40" i="8"/>
  <c r="AD36" i="10"/>
  <c r="AD42" i="9"/>
  <c r="AD38" i="8"/>
  <c r="AD34" i="5"/>
  <c r="AD36" i="3"/>
  <c r="AD36" i="8"/>
  <c r="AD19" i="3"/>
  <c r="AD14" i="11"/>
  <c r="AD43" i="12"/>
  <c r="AD39" i="7"/>
  <c r="AD35" i="4"/>
  <c r="AD37" i="1"/>
  <c r="AD38" i="4"/>
  <c r="AD36" i="11"/>
  <c r="AD21" i="9"/>
  <c r="AD39" i="11"/>
  <c r="AD12" i="11"/>
  <c r="AD18" i="10"/>
  <c r="AD35" i="9"/>
  <c r="AD41" i="12"/>
  <c r="AD14" i="12"/>
  <c r="AD20" i="8"/>
  <c r="AD37" i="7"/>
  <c r="AD43" i="5"/>
  <c r="AD16" i="5"/>
  <c r="AB31" i="4"/>
  <c r="AD39" i="6"/>
  <c r="AD12" i="6"/>
  <c r="AD18" i="3"/>
  <c r="AD35" i="1"/>
  <c r="AD38" i="12"/>
  <c r="AD42" i="7"/>
  <c r="AD38" i="11"/>
  <c r="AB9" i="11"/>
  <c r="AD17" i="10"/>
  <c r="AD34" i="9"/>
  <c r="AD40" i="12"/>
  <c r="AD13" i="12"/>
  <c r="AD19" i="8"/>
  <c r="AD36" i="7"/>
  <c r="AD42" i="5"/>
  <c r="AD15" i="5"/>
  <c r="AD21" i="4"/>
  <c r="AD38" i="6"/>
  <c r="AB9" i="6"/>
  <c r="AD17" i="3"/>
  <c r="AD34" i="1"/>
  <c r="AD34" i="12"/>
  <c r="AD34" i="7"/>
  <c r="AD34" i="4"/>
  <c r="AD13" i="6"/>
  <c r="AD36" i="1"/>
  <c r="AB31" i="11"/>
  <c r="AD39" i="10"/>
  <c r="AD12" i="10"/>
  <c r="AD18" i="9"/>
  <c r="AD35" i="12"/>
  <c r="AD41" i="8"/>
  <c r="AD14" i="8"/>
  <c r="AD20" i="7"/>
  <c r="AD37" i="5"/>
  <c r="AD43" i="4"/>
  <c r="AD16" i="4"/>
  <c r="AB31" i="6"/>
  <c r="AD39" i="3"/>
  <c r="AD12" i="3"/>
  <c r="AD18" i="1"/>
  <c r="AD21" i="8"/>
  <c r="AD17" i="5"/>
  <c r="AD40" i="6"/>
  <c r="AD34" i="3"/>
  <c r="AD13" i="1"/>
  <c r="AD17" i="11"/>
  <c r="AD34" i="10"/>
  <c r="AD13" i="9"/>
  <c r="AD16" i="9"/>
  <c r="AB31" i="12"/>
  <c r="AD39" i="8"/>
  <c r="AD12" i="8"/>
  <c r="AD35" i="5"/>
  <c r="AD14" i="4"/>
  <c r="AD43" i="1"/>
  <c r="AD36" i="5"/>
  <c r="AD15" i="9"/>
  <c r="AB9" i="8"/>
  <c r="AD13" i="4"/>
  <c r="AD42" i="1"/>
  <c r="AD21" i="5"/>
  <c r="AD41" i="11"/>
  <c r="AD37" i="9"/>
  <c r="AB31" i="8"/>
  <c r="AD18" i="5"/>
  <c r="AD20" i="3"/>
  <c r="AD19" i="7"/>
  <c r="AD40" i="1"/>
  <c r="AD15" i="10"/>
  <c r="AD35" i="11"/>
  <c r="AD41" i="10"/>
  <c r="AD14" i="10"/>
  <c r="AD20" i="9"/>
  <c r="AD37" i="12"/>
  <c r="AD43" i="8"/>
  <c r="AD16" i="8"/>
  <c r="AB31" i="7"/>
  <c r="AD39" i="5"/>
  <c r="AD12" i="5"/>
  <c r="AD18" i="4"/>
  <c r="AD35" i="6"/>
  <c r="AD41" i="3"/>
  <c r="AD14" i="3"/>
  <c r="AD20" i="1"/>
  <c r="AD19" i="12"/>
  <c r="AD15" i="7"/>
  <c r="AD34" i="11"/>
  <c r="AD40" i="10"/>
  <c r="AD13" i="10"/>
  <c r="AD19" i="9"/>
  <c r="AD36" i="12"/>
  <c r="AD42" i="8"/>
  <c r="AD15" i="8"/>
  <c r="AD21" i="7"/>
  <c r="AD38" i="5"/>
  <c r="AB9" i="5"/>
  <c r="AD17" i="4"/>
  <c r="AD34" i="6"/>
  <c r="AD40" i="3"/>
  <c r="AD13" i="3"/>
  <c r="AD19" i="1"/>
  <c r="AD15" i="12"/>
  <c r="AB9" i="7"/>
  <c r="AD15" i="4"/>
  <c r="AD38" i="3"/>
  <c r="AD17" i="1"/>
  <c r="AD18" i="11"/>
  <c r="AD35" i="10"/>
  <c r="AD41" i="9"/>
  <c r="AD14" i="9"/>
  <c r="AD20" i="12"/>
  <c r="AD37" i="8"/>
  <c r="AD43" i="7"/>
  <c r="AD16" i="7"/>
  <c r="AB31" i="5"/>
  <c r="AD39" i="4"/>
  <c r="AD12" i="4"/>
  <c r="AD18" i="6"/>
  <c r="AD35" i="3"/>
  <c r="AD41" i="1"/>
  <c r="AD14" i="1"/>
  <c r="AD38" i="7"/>
  <c r="AD13" i="5"/>
  <c r="AD36" i="6"/>
  <c r="AD15" i="3"/>
  <c r="AD40" i="11"/>
  <c r="AD13" i="11"/>
  <c r="AD19" i="10"/>
  <c r="AD36" i="9"/>
  <c r="AD43" i="9"/>
  <c r="AD18" i="7"/>
  <c r="AD20" i="6"/>
  <c r="AD16" i="1"/>
  <c r="AD19" i="11"/>
  <c r="AD21" i="12"/>
  <c r="AD17" i="7"/>
  <c r="AD40" i="4"/>
  <c r="AD19" i="6"/>
  <c r="AD15" i="1"/>
  <c r="AB9" i="4"/>
  <c r="AD20" i="10"/>
  <c r="AD16" i="12"/>
  <c r="AD12" i="7"/>
  <c r="AD14" i="6"/>
  <c r="AD42" i="12"/>
  <c r="AD17" i="6"/>
  <c r="AD42" i="10"/>
  <c r="AD20" i="11"/>
  <c r="AD41" i="6"/>
  <c r="AC13" i="7" l="1"/>
  <c r="AB14" i="7"/>
  <c r="AE16" i="7"/>
  <c r="AC17" i="7"/>
  <c r="AB18" i="7"/>
  <c r="AE20" i="7"/>
  <c r="AC21" i="7"/>
  <c r="AE12" i="7"/>
  <c r="AB13" i="7"/>
  <c r="AB17" i="7"/>
  <c r="AB21" i="7"/>
  <c r="AE13" i="7"/>
  <c r="AC14" i="7"/>
  <c r="AB15" i="7"/>
  <c r="AE17" i="7"/>
  <c r="AC18" i="7"/>
  <c r="AB19" i="7"/>
  <c r="AE21" i="7"/>
  <c r="AC12" i="7"/>
  <c r="AC16" i="7"/>
  <c r="AE19" i="7"/>
  <c r="AE14" i="7"/>
  <c r="AC15" i="7"/>
  <c r="AB16" i="7"/>
  <c r="AE18" i="7"/>
  <c r="AC19" i="7"/>
  <c r="AB20" i="7"/>
  <c r="AB12" i="7"/>
  <c r="AE15" i="7"/>
  <c r="AC20" i="7"/>
  <c r="AE35" i="7"/>
  <c r="AC36" i="7"/>
  <c r="AB37" i="7"/>
  <c r="AE39" i="7"/>
  <c r="AC40" i="7"/>
  <c r="AB41" i="7"/>
  <c r="AE43" i="7"/>
  <c r="AC34" i="7"/>
  <c r="AC35" i="7"/>
  <c r="AC39" i="7"/>
  <c r="AC43" i="7"/>
  <c r="AE36" i="7"/>
  <c r="AC37" i="7"/>
  <c r="AB38" i="7"/>
  <c r="AE40" i="7"/>
  <c r="AC41" i="7"/>
  <c r="AB42" i="7"/>
  <c r="AB34" i="7"/>
  <c r="AB36" i="7"/>
  <c r="AB40" i="7"/>
  <c r="AE34" i="7"/>
  <c r="AB35" i="7"/>
  <c r="AE37" i="7"/>
  <c r="AC38" i="7"/>
  <c r="AB39" i="7"/>
  <c r="AE41" i="7"/>
  <c r="AC42" i="7"/>
  <c r="AB43" i="7"/>
  <c r="AE38" i="7"/>
  <c r="AE42" i="7"/>
  <c r="S31" i="7"/>
  <c r="U31" i="7" s="1"/>
  <c r="S30" i="7"/>
  <c r="T36" i="7"/>
  <c r="S32" i="7"/>
  <c r="T32" i="7" s="1"/>
  <c r="S29" i="7"/>
  <c r="U29" i="7" s="1"/>
  <c r="S28" i="7"/>
  <c r="U36" i="7"/>
  <c r="S36" i="7"/>
  <c r="N36" i="7"/>
  <c r="P36" i="7" s="1"/>
  <c r="Q36" i="7" s="1"/>
  <c r="R36" i="7" s="1"/>
  <c r="T29" i="7"/>
  <c r="T31" i="7"/>
  <c r="U32" i="7"/>
  <c r="S9" i="7"/>
  <c r="U9" i="7" s="1"/>
  <c r="S8" i="7"/>
  <c r="T14" i="7"/>
  <c r="S10" i="7"/>
  <c r="T10" i="7" s="1"/>
  <c r="S7" i="7"/>
  <c r="U7" i="7" s="1"/>
  <c r="S6" i="7"/>
  <c r="U14" i="7"/>
  <c r="S14" i="7"/>
  <c r="N14" i="7"/>
  <c r="P14" i="7" s="1"/>
  <c r="Q14" i="7" s="1"/>
  <c r="R14" i="7" s="1"/>
  <c r="T9" i="7"/>
  <c r="U10" i="7"/>
  <c r="C31" i="13"/>
  <c r="E31" i="13" s="1"/>
  <c r="B31" i="13"/>
  <c r="D31" i="13" s="1"/>
  <c r="C30" i="13"/>
  <c r="E30" i="13" s="1"/>
  <c r="B30" i="13"/>
  <c r="D30" i="13" s="1"/>
  <c r="C29" i="13"/>
  <c r="E29" i="13" s="1"/>
  <c r="B29" i="13"/>
  <c r="D29" i="13" s="1"/>
  <c r="C28" i="13"/>
  <c r="E28" i="13" s="1"/>
  <c r="B28" i="13"/>
  <c r="D28" i="13" s="1"/>
  <c r="C27" i="13"/>
  <c r="E27" i="13" s="1"/>
  <c r="B27" i="13"/>
  <c r="D27" i="13" s="1"/>
  <c r="U28" i="7" l="1"/>
  <c r="T28" i="7"/>
  <c r="U30" i="7"/>
  <c r="T30" i="7"/>
  <c r="T7" i="7"/>
  <c r="U6" i="7"/>
  <c r="T6" i="7"/>
  <c r="U8" i="7"/>
  <c r="T8" i="7"/>
  <c r="AA35" i="11"/>
  <c r="AF35" i="11"/>
  <c r="AA36" i="11"/>
  <c r="AF36" i="11"/>
  <c r="AA37" i="11"/>
  <c r="AF37" i="11"/>
  <c r="AA38" i="11"/>
  <c r="AF38" i="11"/>
  <c r="AA39" i="11"/>
  <c r="AF39" i="11"/>
  <c r="AA40" i="11"/>
  <c r="AF40" i="11"/>
  <c r="AA41" i="11"/>
  <c r="AF41" i="11"/>
  <c r="AA42" i="11"/>
  <c r="AF42" i="11"/>
  <c r="AA43" i="11"/>
  <c r="AF43" i="11"/>
  <c r="AF34" i="11"/>
  <c r="AA34" i="11"/>
  <c r="Z43" i="11"/>
  <c r="Y43" i="11"/>
  <c r="X43" i="11"/>
  <c r="W43" i="11"/>
  <c r="Z42" i="11"/>
  <c r="Y42" i="11"/>
  <c r="X42" i="11"/>
  <c r="W42" i="11"/>
  <c r="Z41" i="11"/>
  <c r="Y41" i="11"/>
  <c r="X41" i="11"/>
  <c r="W41" i="11"/>
  <c r="Z40" i="11"/>
  <c r="Y40" i="11"/>
  <c r="X40" i="11"/>
  <c r="W40" i="11"/>
  <c r="Z39" i="11"/>
  <c r="Y39" i="11"/>
  <c r="X39" i="11"/>
  <c r="W39" i="11"/>
  <c r="Z38" i="11"/>
  <c r="Y38" i="11"/>
  <c r="X38" i="11"/>
  <c r="W38" i="11"/>
  <c r="Z37" i="11"/>
  <c r="Y37" i="11"/>
  <c r="X37" i="11"/>
  <c r="W37" i="11"/>
  <c r="Z36" i="11"/>
  <c r="Y36" i="11"/>
  <c r="X36" i="11"/>
  <c r="W36" i="11"/>
  <c r="Z35" i="11"/>
  <c r="Y35" i="11"/>
  <c r="X35" i="11"/>
  <c r="W35" i="11"/>
  <c r="Z34" i="11"/>
  <c r="Y34" i="11"/>
  <c r="X34" i="11"/>
  <c r="W34" i="11"/>
  <c r="AA31" i="11"/>
  <c r="Z31" i="11"/>
  <c r="Y31" i="11"/>
  <c r="Z30" i="11"/>
  <c r="Y30" i="11"/>
  <c r="X30" i="11"/>
  <c r="W30" i="11"/>
  <c r="Z29" i="11"/>
  <c r="Y29" i="11"/>
  <c r="X29" i="11"/>
  <c r="W29" i="11"/>
  <c r="Z28" i="11"/>
  <c r="Y28" i="11"/>
  <c r="X28" i="11"/>
  <c r="W28" i="11"/>
  <c r="Z27" i="11"/>
  <c r="Y27" i="11"/>
  <c r="X27" i="11"/>
  <c r="W27" i="11"/>
  <c r="Z26" i="11"/>
  <c r="Y26" i="11"/>
  <c r="X26" i="11"/>
  <c r="W26" i="11"/>
  <c r="P38" i="11"/>
  <c r="O38" i="11"/>
  <c r="N38" i="11"/>
  <c r="O37" i="11"/>
  <c r="P37" i="11" s="1"/>
  <c r="N37" i="11"/>
  <c r="S36" i="11"/>
  <c r="O36" i="11"/>
  <c r="N36" i="11"/>
  <c r="P36" i="11" s="1"/>
  <c r="R32" i="11"/>
  <c r="Q32" i="11"/>
  <c r="P32" i="11"/>
  <c r="O32" i="11"/>
  <c r="N32" i="11"/>
  <c r="M32" i="11"/>
  <c r="R31" i="11"/>
  <c r="Q31" i="11"/>
  <c r="P31" i="11"/>
  <c r="O31" i="11"/>
  <c r="N31" i="11"/>
  <c r="M31" i="11"/>
  <c r="R30" i="11"/>
  <c r="Q30" i="11"/>
  <c r="P30" i="11"/>
  <c r="O30" i="11"/>
  <c r="N30" i="11"/>
  <c r="M30" i="11"/>
  <c r="R29" i="11"/>
  <c r="Q29" i="11"/>
  <c r="P29" i="11"/>
  <c r="O29" i="11"/>
  <c r="N29" i="11"/>
  <c r="M29" i="11"/>
  <c r="R28" i="11"/>
  <c r="Q28" i="11"/>
  <c r="P28" i="11"/>
  <c r="O28" i="11"/>
  <c r="N28" i="11"/>
  <c r="M28" i="11"/>
  <c r="AA13" i="11"/>
  <c r="AF13" i="11"/>
  <c r="AA14" i="11"/>
  <c r="AF14" i="11"/>
  <c r="AA15" i="11"/>
  <c r="AF15" i="11"/>
  <c r="AA16" i="11"/>
  <c r="AF16" i="11"/>
  <c r="AA17" i="11"/>
  <c r="AF17" i="11"/>
  <c r="AA18" i="11"/>
  <c r="AF18" i="11"/>
  <c r="AA19" i="11"/>
  <c r="AF19" i="11"/>
  <c r="AA20" i="11"/>
  <c r="AF20" i="11"/>
  <c r="AA21" i="11"/>
  <c r="AF21" i="11"/>
  <c r="AF12" i="11"/>
  <c r="AA12" i="11"/>
  <c r="Z21" i="11"/>
  <c r="Y21" i="11"/>
  <c r="X21" i="11"/>
  <c r="W21" i="11"/>
  <c r="Z20" i="11"/>
  <c r="Y20" i="11"/>
  <c r="X20" i="11"/>
  <c r="W20" i="11"/>
  <c r="Z19" i="11"/>
  <c r="Y19" i="11"/>
  <c r="X19" i="11"/>
  <c r="W19" i="11"/>
  <c r="Z18" i="11"/>
  <c r="Y18" i="11"/>
  <c r="X18" i="11"/>
  <c r="W18" i="11"/>
  <c r="Z17" i="11"/>
  <c r="Y17" i="11"/>
  <c r="X17" i="11"/>
  <c r="W17" i="11"/>
  <c r="Z16" i="11"/>
  <c r="Y16" i="11"/>
  <c r="X16" i="11"/>
  <c r="W16" i="11"/>
  <c r="Z15" i="11"/>
  <c r="Y15" i="11"/>
  <c r="X15" i="11"/>
  <c r="W15" i="11"/>
  <c r="Z14" i="11"/>
  <c r="Y14" i="11"/>
  <c r="X14" i="11"/>
  <c r="W14" i="11"/>
  <c r="Z13" i="11"/>
  <c r="Y13" i="11"/>
  <c r="X13" i="11"/>
  <c r="W13" i="11"/>
  <c r="Z12" i="11"/>
  <c r="Y12" i="11"/>
  <c r="X12" i="11"/>
  <c r="W12" i="11"/>
  <c r="AA9" i="11"/>
  <c r="Z9" i="11"/>
  <c r="Y9" i="11"/>
  <c r="Z8" i="11"/>
  <c r="Y8" i="11"/>
  <c r="X8" i="11"/>
  <c r="W8" i="11"/>
  <c r="Z7" i="11"/>
  <c r="Y7" i="11"/>
  <c r="X7" i="11"/>
  <c r="W7" i="11"/>
  <c r="Z6" i="11"/>
  <c r="Y6" i="11"/>
  <c r="X6" i="11"/>
  <c r="W6" i="11"/>
  <c r="Z5" i="11"/>
  <c r="Y5" i="11"/>
  <c r="X5" i="11"/>
  <c r="W5" i="11"/>
  <c r="Z4" i="11"/>
  <c r="Y4" i="11"/>
  <c r="X4" i="11"/>
  <c r="W4" i="11"/>
  <c r="P16" i="11"/>
  <c r="O16" i="11"/>
  <c r="N16" i="11"/>
  <c r="O15" i="11"/>
  <c r="P15" i="11" s="1"/>
  <c r="N15" i="11"/>
  <c r="S14" i="11"/>
  <c r="O14" i="11"/>
  <c r="N14" i="11"/>
  <c r="P14" i="11" s="1"/>
  <c r="R10" i="11"/>
  <c r="Q10" i="11"/>
  <c r="P10" i="11"/>
  <c r="O10" i="11"/>
  <c r="N10" i="11"/>
  <c r="M10" i="11"/>
  <c r="R9" i="11"/>
  <c r="Q9" i="11"/>
  <c r="P9" i="11"/>
  <c r="O9" i="11"/>
  <c r="N9" i="11"/>
  <c r="M9" i="11"/>
  <c r="R8" i="11"/>
  <c r="Q8" i="11"/>
  <c r="P8" i="11"/>
  <c r="O8" i="11"/>
  <c r="N8" i="11"/>
  <c r="M8" i="11"/>
  <c r="R7" i="11"/>
  <c r="Q7" i="11"/>
  <c r="P7" i="11"/>
  <c r="O7" i="11"/>
  <c r="N7" i="11"/>
  <c r="M7" i="11"/>
  <c r="R6" i="11"/>
  <c r="Q6" i="11"/>
  <c r="P6" i="11"/>
  <c r="O6" i="11"/>
  <c r="N6" i="11"/>
  <c r="M6" i="11"/>
  <c r="AA35" i="10"/>
  <c r="AF35" i="10"/>
  <c r="AA36" i="10"/>
  <c r="AF36" i="10"/>
  <c r="AA37" i="10"/>
  <c r="AF37" i="10"/>
  <c r="AA38" i="10"/>
  <c r="AF38" i="10"/>
  <c r="AA39" i="10"/>
  <c r="AF39" i="10"/>
  <c r="AA40" i="10"/>
  <c r="AF40" i="10"/>
  <c r="AA41" i="10"/>
  <c r="AF41" i="10"/>
  <c r="AA42" i="10"/>
  <c r="AF42" i="10"/>
  <c r="AA43" i="10"/>
  <c r="AF43" i="10"/>
  <c r="AF34" i="10"/>
  <c r="AA34" i="10"/>
  <c r="Z43" i="10"/>
  <c r="Y43" i="10"/>
  <c r="X43" i="10"/>
  <c r="W43" i="10"/>
  <c r="Z42" i="10"/>
  <c r="Y42" i="10"/>
  <c r="X42" i="10"/>
  <c r="W42" i="10"/>
  <c r="Z41" i="10"/>
  <c r="Y41" i="10"/>
  <c r="X41" i="10"/>
  <c r="W41" i="10"/>
  <c r="Z40" i="10"/>
  <c r="Y40" i="10"/>
  <c r="X40" i="10"/>
  <c r="W40" i="10"/>
  <c r="Z39" i="10"/>
  <c r="Y39" i="10"/>
  <c r="X39" i="10"/>
  <c r="W39" i="10"/>
  <c r="Z38" i="10"/>
  <c r="Y38" i="10"/>
  <c r="X38" i="10"/>
  <c r="W38" i="10"/>
  <c r="Z37" i="10"/>
  <c r="Y37" i="10"/>
  <c r="X37" i="10"/>
  <c r="W37" i="10"/>
  <c r="Z36" i="10"/>
  <c r="Y36" i="10"/>
  <c r="X36" i="10"/>
  <c r="W36" i="10"/>
  <c r="Z35" i="10"/>
  <c r="Y35" i="10"/>
  <c r="X35" i="10"/>
  <c r="W35" i="10"/>
  <c r="Z34" i="10"/>
  <c r="Y34" i="10"/>
  <c r="X34" i="10"/>
  <c r="W34" i="10"/>
  <c r="AA31" i="10"/>
  <c r="Z31" i="10"/>
  <c r="Y31" i="10"/>
  <c r="Z30" i="10"/>
  <c r="Y30" i="10"/>
  <c r="X30" i="10"/>
  <c r="W30" i="10"/>
  <c r="Z29" i="10"/>
  <c r="Y29" i="10"/>
  <c r="X29" i="10"/>
  <c r="W29" i="10"/>
  <c r="Z28" i="10"/>
  <c r="Y28" i="10"/>
  <c r="X28" i="10"/>
  <c r="W28" i="10"/>
  <c r="Z27" i="10"/>
  <c r="Y27" i="10"/>
  <c r="X27" i="10"/>
  <c r="W27" i="10"/>
  <c r="Z26" i="10"/>
  <c r="Y26" i="10"/>
  <c r="X26" i="10"/>
  <c r="W26" i="10"/>
  <c r="P38" i="10"/>
  <c r="O38" i="10"/>
  <c r="O37" i="10" s="1"/>
  <c r="N38" i="10"/>
  <c r="N37" i="10"/>
  <c r="O36" i="10"/>
  <c r="N36" i="10"/>
  <c r="P36" i="10" s="1"/>
  <c r="R32" i="10"/>
  <c r="Q32" i="10"/>
  <c r="P32" i="10"/>
  <c r="O32" i="10"/>
  <c r="N32" i="10"/>
  <c r="M32" i="10"/>
  <c r="R31" i="10"/>
  <c r="Q31" i="10"/>
  <c r="P31" i="10"/>
  <c r="O31" i="10"/>
  <c r="N31" i="10"/>
  <c r="M31" i="10"/>
  <c r="R30" i="10"/>
  <c r="Q30" i="10"/>
  <c r="P30" i="10"/>
  <c r="O30" i="10"/>
  <c r="N30" i="10"/>
  <c r="M30" i="10"/>
  <c r="R29" i="10"/>
  <c r="Q29" i="10"/>
  <c r="P29" i="10"/>
  <c r="O29" i="10"/>
  <c r="N29" i="10"/>
  <c r="M29" i="10"/>
  <c r="R28" i="10"/>
  <c r="Q28" i="10"/>
  <c r="P28" i="10"/>
  <c r="O28" i="10"/>
  <c r="N28" i="10"/>
  <c r="M28" i="10"/>
  <c r="AA13" i="10"/>
  <c r="AF13" i="10"/>
  <c r="AA14" i="10"/>
  <c r="AF14" i="10"/>
  <c r="AA15" i="10"/>
  <c r="AF15" i="10"/>
  <c r="AA16" i="10"/>
  <c r="AF16" i="10"/>
  <c r="AA17" i="10"/>
  <c r="AF17" i="10"/>
  <c r="AA18" i="10"/>
  <c r="AF18" i="10"/>
  <c r="AA19" i="10"/>
  <c r="AF19" i="10"/>
  <c r="AA20" i="10"/>
  <c r="AF20" i="10"/>
  <c r="AA21" i="10"/>
  <c r="AF21" i="10"/>
  <c r="AF12" i="10"/>
  <c r="AA12" i="10"/>
  <c r="Z21" i="10"/>
  <c r="Y21" i="10"/>
  <c r="X21" i="10"/>
  <c r="W21" i="10"/>
  <c r="Z20" i="10"/>
  <c r="Y20" i="10"/>
  <c r="X20" i="10"/>
  <c r="W20" i="10"/>
  <c r="Z19" i="10"/>
  <c r="Y19" i="10"/>
  <c r="X19" i="10"/>
  <c r="W19" i="10"/>
  <c r="Z18" i="10"/>
  <c r="Y18" i="10"/>
  <c r="X18" i="10"/>
  <c r="W18" i="10"/>
  <c r="Z17" i="10"/>
  <c r="Y17" i="10"/>
  <c r="X17" i="10"/>
  <c r="W17" i="10"/>
  <c r="Z16" i="10"/>
  <c r="Y16" i="10"/>
  <c r="X16" i="10"/>
  <c r="W16" i="10"/>
  <c r="Z15" i="10"/>
  <c r="Y15" i="10"/>
  <c r="X15" i="10"/>
  <c r="W15" i="10"/>
  <c r="Z14" i="10"/>
  <c r="Y14" i="10"/>
  <c r="X14" i="10"/>
  <c r="W14" i="10"/>
  <c r="Z13" i="10"/>
  <c r="Y13" i="10"/>
  <c r="X13" i="10"/>
  <c r="W13" i="10"/>
  <c r="Z12" i="10"/>
  <c r="Y12" i="10"/>
  <c r="X12" i="10"/>
  <c r="W12" i="10"/>
  <c r="AA9" i="10"/>
  <c r="Z9" i="10"/>
  <c r="Y9" i="10"/>
  <c r="Z8" i="10"/>
  <c r="Y8" i="10"/>
  <c r="X8" i="10"/>
  <c r="W8" i="10"/>
  <c r="Z7" i="10"/>
  <c r="Y7" i="10"/>
  <c r="X7" i="10"/>
  <c r="W7" i="10"/>
  <c r="Z6" i="10"/>
  <c r="Y6" i="10"/>
  <c r="X6" i="10"/>
  <c r="W6" i="10"/>
  <c r="Z5" i="10"/>
  <c r="Y5" i="10"/>
  <c r="X5" i="10"/>
  <c r="W5" i="10"/>
  <c r="Z4" i="10"/>
  <c r="Y4" i="10"/>
  <c r="X4" i="10"/>
  <c r="W4" i="10"/>
  <c r="P16" i="10"/>
  <c r="O16" i="10"/>
  <c r="O15" i="10" s="1"/>
  <c r="N16" i="10"/>
  <c r="N14" i="10" s="1"/>
  <c r="P14" i="10" s="1"/>
  <c r="N15" i="10"/>
  <c r="O14" i="10"/>
  <c r="R10" i="10"/>
  <c r="Q10" i="10"/>
  <c r="P10" i="10"/>
  <c r="O10" i="10"/>
  <c r="N10" i="10"/>
  <c r="M10" i="10"/>
  <c r="R9" i="10"/>
  <c r="Q9" i="10"/>
  <c r="P9" i="10"/>
  <c r="O9" i="10"/>
  <c r="N9" i="10"/>
  <c r="M9" i="10"/>
  <c r="R8" i="10"/>
  <c r="Q8" i="10"/>
  <c r="P8" i="10"/>
  <c r="O8" i="10"/>
  <c r="N8" i="10"/>
  <c r="M8" i="10"/>
  <c r="R7" i="10"/>
  <c r="Q7" i="10"/>
  <c r="P7" i="10"/>
  <c r="O7" i="10"/>
  <c r="N7" i="10"/>
  <c r="M7" i="10"/>
  <c r="R6" i="10"/>
  <c r="Q6" i="10"/>
  <c r="P6" i="10"/>
  <c r="O6" i="10"/>
  <c r="N6" i="10"/>
  <c r="M6" i="10"/>
  <c r="AA35" i="9"/>
  <c r="AF35" i="9"/>
  <c r="AA36" i="9"/>
  <c r="AF36" i="9"/>
  <c r="AA37" i="9"/>
  <c r="AF37" i="9"/>
  <c r="AA38" i="9"/>
  <c r="AF38" i="9"/>
  <c r="AA39" i="9"/>
  <c r="AF39" i="9"/>
  <c r="AA40" i="9"/>
  <c r="AF40" i="9"/>
  <c r="AA41" i="9"/>
  <c r="AF41" i="9"/>
  <c r="AA42" i="9"/>
  <c r="AF42" i="9"/>
  <c r="AA43" i="9"/>
  <c r="AF43" i="9"/>
  <c r="AF34" i="9"/>
  <c r="AA34" i="9"/>
  <c r="Z43" i="9"/>
  <c r="Y43" i="9"/>
  <c r="X43" i="9"/>
  <c r="W43" i="9"/>
  <c r="Z42" i="9"/>
  <c r="Y42" i="9"/>
  <c r="X42" i="9"/>
  <c r="W42" i="9"/>
  <c r="Z41" i="9"/>
  <c r="Y41" i="9"/>
  <c r="X41" i="9"/>
  <c r="W41" i="9"/>
  <c r="Z40" i="9"/>
  <c r="Y40" i="9"/>
  <c r="X40" i="9"/>
  <c r="W40" i="9"/>
  <c r="Z39" i="9"/>
  <c r="Y39" i="9"/>
  <c r="X39" i="9"/>
  <c r="W39" i="9"/>
  <c r="Z38" i="9"/>
  <c r="Y38" i="9"/>
  <c r="X38" i="9"/>
  <c r="W38" i="9"/>
  <c r="Z37" i="9"/>
  <c r="Y37" i="9"/>
  <c r="X37" i="9"/>
  <c r="W37" i="9"/>
  <c r="Z36" i="9"/>
  <c r="Y36" i="9"/>
  <c r="X36" i="9"/>
  <c r="W36" i="9"/>
  <c r="Z35" i="9"/>
  <c r="Y35" i="9"/>
  <c r="X35" i="9"/>
  <c r="W35" i="9"/>
  <c r="Z34" i="9"/>
  <c r="Y34" i="9"/>
  <c r="X34" i="9"/>
  <c r="W34" i="9"/>
  <c r="AA31" i="9"/>
  <c r="Z31" i="9"/>
  <c r="Y31" i="9"/>
  <c r="Z30" i="9"/>
  <c r="Y30" i="9"/>
  <c r="X30" i="9"/>
  <c r="W30" i="9"/>
  <c r="Z29" i="9"/>
  <c r="Y29" i="9"/>
  <c r="X29" i="9"/>
  <c r="W29" i="9"/>
  <c r="Z28" i="9"/>
  <c r="Y28" i="9"/>
  <c r="X28" i="9"/>
  <c r="W28" i="9"/>
  <c r="Z27" i="9"/>
  <c r="Y27" i="9"/>
  <c r="X27" i="9"/>
  <c r="W27" i="9"/>
  <c r="Z26" i="9"/>
  <c r="Y26" i="9"/>
  <c r="X26" i="9"/>
  <c r="W26" i="9"/>
  <c r="P38" i="9"/>
  <c r="O38" i="9"/>
  <c r="N38" i="9"/>
  <c r="O37" i="9"/>
  <c r="P37" i="9" s="1"/>
  <c r="N37" i="9"/>
  <c r="O36" i="9"/>
  <c r="N36" i="9"/>
  <c r="P36" i="9" s="1"/>
  <c r="R32" i="9"/>
  <c r="Q32" i="9"/>
  <c r="P32" i="9"/>
  <c r="O32" i="9"/>
  <c r="N32" i="9"/>
  <c r="M32" i="9"/>
  <c r="R31" i="9"/>
  <c r="Q31" i="9"/>
  <c r="P31" i="9"/>
  <c r="O31" i="9"/>
  <c r="N31" i="9"/>
  <c r="M31" i="9"/>
  <c r="R30" i="9"/>
  <c r="Q30" i="9"/>
  <c r="P30" i="9"/>
  <c r="O30" i="9"/>
  <c r="N30" i="9"/>
  <c r="M30" i="9"/>
  <c r="R29" i="9"/>
  <c r="Q29" i="9"/>
  <c r="P29" i="9"/>
  <c r="O29" i="9"/>
  <c r="N29" i="9"/>
  <c r="M29" i="9"/>
  <c r="R28" i="9"/>
  <c r="Q28" i="9"/>
  <c r="P28" i="9"/>
  <c r="O28" i="9"/>
  <c r="N28" i="9"/>
  <c r="M28" i="9"/>
  <c r="AA13" i="9"/>
  <c r="AF13" i="9"/>
  <c r="AA14" i="9"/>
  <c r="AF14" i="9"/>
  <c r="AA15" i="9"/>
  <c r="AF15" i="9"/>
  <c r="AA16" i="9"/>
  <c r="AF16" i="9"/>
  <c r="AA17" i="9"/>
  <c r="AF17" i="9"/>
  <c r="AA18" i="9"/>
  <c r="AF18" i="9"/>
  <c r="AA19" i="9"/>
  <c r="AF19" i="9"/>
  <c r="AA20" i="9"/>
  <c r="AF20" i="9"/>
  <c r="AA21" i="9"/>
  <c r="AF21" i="9"/>
  <c r="AF12" i="9"/>
  <c r="AA12" i="9"/>
  <c r="Z21" i="9"/>
  <c r="Y21" i="9"/>
  <c r="X21" i="9"/>
  <c r="W21" i="9"/>
  <c r="Z20" i="9"/>
  <c r="Y20" i="9"/>
  <c r="X20" i="9"/>
  <c r="W20" i="9"/>
  <c r="Z19" i="9"/>
  <c r="Y19" i="9"/>
  <c r="X19" i="9"/>
  <c r="W19" i="9"/>
  <c r="Z18" i="9"/>
  <c r="Y18" i="9"/>
  <c r="X18" i="9"/>
  <c r="W18" i="9"/>
  <c r="Z17" i="9"/>
  <c r="Y17" i="9"/>
  <c r="X17" i="9"/>
  <c r="W17" i="9"/>
  <c r="Z16" i="9"/>
  <c r="Y16" i="9"/>
  <c r="X16" i="9"/>
  <c r="W16" i="9"/>
  <c r="Z15" i="9"/>
  <c r="Y15" i="9"/>
  <c r="X15" i="9"/>
  <c r="W15" i="9"/>
  <c r="Z14" i="9"/>
  <c r="Y14" i="9"/>
  <c r="X14" i="9"/>
  <c r="W14" i="9"/>
  <c r="Z13" i="9"/>
  <c r="Y13" i="9"/>
  <c r="X13" i="9"/>
  <c r="W13" i="9"/>
  <c r="Z12" i="9"/>
  <c r="Y12" i="9"/>
  <c r="X12" i="9"/>
  <c r="W12" i="9"/>
  <c r="AA9" i="9"/>
  <c r="Z9" i="9"/>
  <c r="Y9" i="9"/>
  <c r="Z8" i="9"/>
  <c r="Y8" i="9"/>
  <c r="X8" i="9"/>
  <c r="W8" i="9"/>
  <c r="Z7" i="9"/>
  <c r="Y7" i="9"/>
  <c r="X7" i="9"/>
  <c r="W7" i="9"/>
  <c r="Z6" i="9"/>
  <c r="Y6" i="9"/>
  <c r="X6" i="9"/>
  <c r="W6" i="9"/>
  <c r="Z5" i="9"/>
  <c r="Y5" i="9"/>
  <c r="X5" i="9"/>
  <c r="W5" i="9"/>
  <c r="Z4" i="9"/>
  <c r="Y4" i="9"/>
  <c r="X4" i="9"/>
  <c r="W4" i="9"/>
  <c r="P16" i="9"/>
  <c r="O16" i="9"/>
  <c r="O15" i="9" s="1"/>
  <c r="N16" i="9"/>
  <c r="N15" i="9"/>
  <c r="O14" i="9"/>
  <c r="N14" i="9"/>
  <c r="P14" i="9" s="1"/>
  <c r="R10" i="9"/>
  <c r="Q10" i="9"/>
  <c r="P10" i="9"/>
  <c r="O10" i="9"/>
  <c r="N10" i="9"/>
  <c r="M10" i="9"/>
  <c r="R9" i="9"/>
  <c r="Q9" i="9"/>
  <c r="P9" i="9"/>
  <c r="O9" i="9"/>
  <c r="N9" i="9"/>
  <c r="M9" i="9"/>
  <c r="R8" i="9"/>
  <c r="Q8" i="9"/>
  <c r="P8" i="9"/>
  <c r="O8" i="9"/>
  <c r="N8" i="9"/>
  <c r="M8" i="9"/>
  <c r="R7" i="9"/>
  <c r="Q7" i="9"/>
  <c r="P7" i="9"/>
  <c r="O7" i="9"/>
  <c r="N7" i="9"/>
  <c r="M7" i="9"/>
  <c r="R6" i="9"/>
  <c r="Q6" i="9"/>
  <c r="P6" i="9"/>
  <c r="O6" i="9"/>
  <c r="N6" i="9"/>
  <c r="M6" i="9"/>
  <c r="AA35" i="12"/>
  <c r="AF35" i="12"/>
  <c r="AA36" i="12"/>
  <c r="AF36" i="12"/>
  <c r="AA37" i="12"/>
  <c r="AF37" i="12"/>
  <c r="AA38" i="12"/>
  <c r="AF38" i="12"/>
  <c r="AA39" i="12"/>
  <c r="AF39" i="12"/>
  <c r="AA40" i="12"/>
  <c r="AF40" i="12"/>
  <c r="AA41" i="12"/>
  <c r="AF41" i="12"/>
  <c r="AA42" i="12"/>
  <c r="AF42" i="12"/>
  <c r="AA43" i="12"/>
  <c r="AF43" i="12"/>
  <c r="AF34" i="12"/>
  <c r="AA34" i="12"/>
  <c r="Z43" i="12"/>
  <c r="Y43" i="12"/>
  <c r="X43" i="12"/>
  <c r="W43" i="12"/>
  <c r="Z42" i="12"/>
  <c r="Y42" i="12"/>
  <c r="X42" i="12"/>
  <c r="W42" i="12"/>
  <c r="Z41" i="12"/>
  <c r="Y41" i="12"/>
  <c r="X41" i="12"/>
  <c r="W41" i="12"/>
  <c r="Z40" i="12"/>
  <c r="Y40" i="12"/>
  <c r="X40" i="12"/>
  <c r="W40" i="12"/>
  <c r="Z39" i="12"/>
  <c r="Y39" i="12"/>
  <c r="X39" i="12"/>
  <c r="W39" i="12"/>
  <c r="Z38" i="12"/>
  <c r="Y38" i="12"/>
  <c r="X38" i="12"/>
  <c r="W38" i="12"/>
  <c r="Z37" i="12"/>
  <c r="Y37" i="12"/>
  <c r="X37" i="12"/>
  <c r="W37" i="12"/>
  <c r="Z36" i="12"/>
  <c r="Y36" i="12"/>
  <c r="X36" i="12"/>
  <c r="W36" i="12"/>
  <c r="Z35" i="12"/>
  <c r="Y35" i="12"/>
  <c r="X35" i="12"/>
  <c r="W35" i="12"/>
  <c r="Z34" i="12"/>
  <c r="Y34" i="12"/>
  <c r="X34" i="12"/>
  <c r="W34" i="12"/>
  <c r="AA31" i="12"/>
  <c r="Z31" i="12"/>
  <c r="Y31" i="12"/>
  <c r="Z30" i="12"/>
  <c r="Y30" i="12"/>
  <c r="X30" i="12"/>
  <c r="W30" i="12"/>
  <c r="Z29" i="12"/>
  <c r="Y29" i="12"/>
  <c r="X29" i="12"/>
  <c r="W29" i="12"/>
  <c r="Z28" i="12"/>
  <c r="Y28" i="12"/>
  <c r="X28" i="12"/>
  <c r="W28" i="12"/>
  <c r="Z27" i="12"/>
  <c r="Y27" i="12"/>
  <c r="X27" i="12"/>
  <c r="W27" i="12"/>
  <c r="Z26" i="12"/>
  <c r="Y26" i="12"/>
  <c r="X26" i="12"/>
  <c r="W26" i="12"/>
  <c r="P38" i="12"/>
  <c r="O38" i="12"/>
  <c r="O37" i="12" s="1"/>
  <c r="N38" i="12"/>
  <c r="N37" i="12"/>
  <c r="O36" i="12"/>
  <c r="N36" i="12"/>
  <c r="P36" i="12" s="1"/>
  <c r="R32" i="12"/>
  <c r="Q32" i="12"/>
  <c r="P32" i="12"/>
  <c r="O32" i="12"/>
  <c r="N32" i="12"/>
  <c r="M32" i="12"/>
  <c r="R31" i="12"/>
  <c r="Q31" i="12"/>
  <c r="P31" i="12"/>
  <c r="O31" i="12"/>
  <c r="N31" i="12"/>
  <c r="M31" i="12"/>
  <c r="R30" i="12"/>
  <c r="Q30" i="12"/>
  <c r="P30" i="12"/>
  <c r="O30" i="12"/>
  <c r="N30" i="12"/>
  <c r="M30" i="12"/>
  <c r="R29" i="12"/>
  <c r="Q29" i="12"/>
  <c r="P29" i="12"/>
  <c r="O29" i="12"/>
  <c r="N29" i="12"/>
  <c r="M29" i="12"/>
  <c r="R28" i="12"/>
  <c r="Q28" i="12"/>
  <c r="P28" i="12"/>
  <c r="O28" i="12"/>
  <c r="N28" i="12"/>
  <c r="M28" i="12"/>
  <c r="AA13" i="12"/>
  <c r="AF13" i="12"/>
  <c r="AA14" i="12"/>
  <c r="AF14" i="12"/>
  <c r="AA15" i="12"/>
  <c r="AF15" i="12"/>
  <c r="AA16" i="12"/>
  <c r="AF16" i="12"/>
  <c r="AA17" i="12"/>
  <c r="AF17" i="12"/>
  <c r="AA18" i="12"/>
  <c r="AF18" i="12"/>
  <c r="AA19" i="12"/>
  <c r="AF19" i="12"/>
  <c r="AA20" i="12"/>
  <c r="AF20" i="12"/>
  <c r="AA21" i="12"/>
  <c r="AF21" i="12"/>
  <c r="AF12" i="12"/>
  <c r="AA12" i="12"/>
  <c r="Z21" i="12"/>
  <c r="Y21" i="12"/>
  <c r="X21" i="12"/>
  <c r="W21" i="12"/>
  <c r="Z20" i="12"/>
  <c r="Y20" i="12"/>
  <c r="X20" i="12"/>
  <c r="W20" i="12"/>
  <c r="Z19" i="12"/>
  <c r="Y19" i="12"/>
  <c r="X19" i="12"/>
  <c r="W19" i="12"/>
  <c r="Z18" i="12"/>
  <c r="Y18" i="12"/>
  <c r="X18" i="12"/>
  <c r="W18" i="12"/>
  <c r="Z17" i="12"/>
  <c r="Y17" i="12"/>
  <c r="X17" i="12"/>
  <c r="W17" i="12"/>
  <c r="Z16" i="12"/>
  <c r="Y16" i="12"/>
  <c r="X16" i="12"/>
  <c r="W16" i="12"/>
  <c r="Z15" i="12"/>
  <c r="Y15" i="12"/>
  <c r="X15" i="12"/>
  <c r="W15" i="12"/>
  <c r="Z14" i="12"/>
  <c r="Y14" i="12"/>
  <c r="X14" i="12"/>
  <c r="W14" i="12"/>
  <c r="Z13" i="12"/>
  <c r="Y13" i="12"/>
  <c r="X13" i="12"/>
  <c r="W13" i="12"/>
  <c r="Z12" i="12"/>
  <c r="Y12" i="12"/>
  <c r="X12" i="12"/>
  <c r="W12" i="12"/>
  <c r="AA9" i="12"/>
  <c r="Z9" i="12"/>
  <c r="Y9" i="12"/>
  <c r="Z8" i="12"/>
  <c r="Y8" i="12"/>
  <c r="X8" i="12"/>
  <c r="W8" i="12"/>
  <c r="Z7" i="12"/>
  <c r="Y7" i="12"/>
  <c r="X7" i="12"/>
  <c r="W7" i="12"/>
  <c r="Z6" i="12"/>
  <c r="Y6" i="12"/>
  <c r="X6" i="12"/>
  <c r="W6" i="12"/>
  <c r="Z5" i="12"/>
  <c r="Y5" i="12"/>
  <c r="X5" i="12"/>
  <c r="W5" i="12"/>
  <c r="Z4" i="12"/>
  <c r="Y4" i="12"/>
  <c r="X4" i="12"/>
  <c r="W4" i="12"/>
  <c r="P16" i="12"/>
  <c r="O16" i="12"/>
  <c r="O15" i="12" s="1"/>
  <c r="N16" i="12"/>
  <c r="N15" i="12"/>
  <c r="O14" i="12"/>
  <c r="N14" i="12"/>
  <c r="P14" i="12" s="1"/>
  <c r="R10" i="12"/>
  <c r="Q10" i="12"/>
  <c r="P10" i="12"/>
  <c r="O10" i="12"/>
  <c r="N10" i="12"/>
  <c r="M10" i="12"/>
  <c r="R9" i="12"/>
  <c r="Q9" i="12"/>
  <c r="P9" i="12"/>
  <c r="O9" i="12"/>
  <c r="N9" i="12"/>
  <c r="M9" i="12"/>
  <c r="R8" i="12"/>
  <c r="Q8" i="12"/>
  <c r="P8" i="12"/>
  <c r="O8" i="12"/>
  <c r="N8" i="12"/>
  <c r="M8" i="12"/>
  <c r="R7" i="12"/>
  <c r="Q7" i="12"/>
  <c r="P7" i="12"/>
  <c r="O7" i="12"/>
  <c r="N7" i="12"/>
  <c r="M7" i="12"/>
  <c r="R6" i="12"/>
  <c r="Q6" i="12"/>
  <c r="P6" i="12"/>
  <c r="O6" i="12"/>
  <c r="N6" i="12"/>
  <c r="M6" i="12"/>
  <c r="AA35" i="8"/>
  <c r="AF35" i="8"/>
  <c r="AA36" i="8"/>
  <c r="AF36" i="8"/>
  <c r="AA37" i="8"/>
  <c r="AF37" i="8"/>
  <c r="AA38" i="8"/>
  <c r="AF38" i="8"/>
  <c r="AA39" i="8"/>
  <c r="AF39" i="8"/>
  <c r="AA40" i="8"/>
  <c r="AF40" i="8"/>
  <c r="AA41" i="8"/>
  <c r="AF41" i="8"/>
  <c r="AA42" i="8"/>
  <c r="AF42" i="8"/>
  <c r="AA43" i="8"/>
  <c r="AF43" i="8"/>
  <c r="AF34" i="8"/>
  <c r="AA34" i="8"/>
  <c r="Z43" i="8"/>
  <c r="Y43" i="8"/>
  <c r="X43" i="8"/>
  <c r="W43" i="8"/>
  <c r="Z42" i="8"/>
  <c r="Y42" i="8"/>
  <c r="X42" i="8"/>
  <c r="W42" i="8"/>
  <c r="Z41" i="8"/>
  <c r="Y41" i="8"/>
  <c r="X41" i="8"/>
  <c r="W41" i="8"/>
  <c r="Z40" i="8"/>
  <c r="Y40" i="8"/>
  <c r="X40" i="8"/>
  <c r="W40" i="8"/>
  <c r="Z39" i="8"/>
  <c r="Y39" i="8"/>
  <c r="X39" i="8"/>
  <c r="W39" i="8"/>
  <c r="Z38" i="8"/>
  <c r="Y38" i="8"/>
  <c r="X38" i="8"/>
  <c r="W38" i="8"/>
  <c r="Z37" i="8"/>
  <c r="Y37" i="8"/>
  <c r="X37" i="8"/>
  <c r="W37" i="8"/>
  <c r="Z36" i="8"/>
  <c r="Y36" i="8"/>
  <c r="X36" i="8"/>
  <c r="W36" i="8"/>
  <c r="Z35" i="8"/>
  <c r="Y35" i="8"/>
  <c r="X35" i="8"/>
  <c r="W35" i="8"/>
  <c r="Z34" i="8"/>
  <c r="Y34" i="8"/>
  <c r="X34" i="8"/>
  <c r="W34" i="8"/>
  <c r="AA31" i="8"/>
  <c r="Z31" i="8"/>
  <c r="Y31" i="8"/>
  <c r="Z30" i="8"/>
  <c r="Y30" i="8"/>
  <c r="X30" i="8"/>
  <c r="W30" i="8"/>
  <c r="Z29" i="8"/>
  <c r="Y29" i="8"/>
  <c r="X29" i="8"/>
  <c r="W29" i="8"/>
  <c r="Z28" i="8"/>
  <c r="Y28" i="8"/>
  <c r="X28" i="8"/>
  <c r="W28" i="8"/>
  <c r="Z27" i="8"/>
  <c r="Y27" i="8"/>
  <c r="X27" i="8"/>
  <c r="W27" i="8"/>
  <c r="Z26" i="8"/>
  <c r="Y26" i="8"/>
  <c r="X26" i="8"/>
  <c r="W26" i="8"/>
  <c r="P38" i="8"/>
  <c r="O38" i="8"/>
  <c r="N38" i="8"/>
  <c r="O37" i="8"/>
  <c r="P37" i="8" s="1"/>
  <c r="N37" i="8"/>
  <c r="S36" i="8"/>
  <c r="O36" i="8"/>
  <c r="N36" i="8"/>
  <c r="P36" i="8" s="1"/>
  <c r="R32" i="8"/>
  <c r="Q32" i="8"/>
  <c r="P32" i="8"/>
  <c r="O32" i="8"/>
  <c r="N32" i="8"/>
  <c r="M32" i="8"/>
  <c r="R31" i="8"/>
  <c r="Q31" i="8"/>
  <c r="P31" i="8"/>
  <c r="O31" i="8"/>
  <c r="N31" i="8"/>
  <c r="M31" i="8"/>
  <c r="R30" i="8"/>
  <c r="Q30" i="8"/>
  <c r="P30" i="8"/>
  <c r="O30" i="8"/>
  <c r="N30" i="8"/>
  <c r="M30" i="8"/>
  <c r="R29" i="8"/>
  <c r="Q29" i="8"/>
  <c r="P29" i="8"/>
  <c r="O29" i="8"/>
  <c r="N29" i="8"/>
  <c r="M29" i="8"/>
  <c r="R28" i="8"/>
  <c r="Q28" i="8"/>
  <c r="P28" i="8"/>
  <c r="O28" i="8"/>
  <c r="N28" i="8"/>
  <c r="M28" i="8"/>
  <c r="AA13" i="8"/>
  <c r="AF13" i="8"/>
  <c r="AA14" i="8"/>
  <c r="AF14" i="8"/>
  <c r="AA15" i="8"/>
  <c r="AF15" i="8"/>
  <c r="AA16" i="8"/>
  <c r="AF16" i="8"/>
  <c r="AA17" i="8"/>
  <c r="AF17" i="8"/>
  <c r="AA18" i="8"/>
  <c r="AF18" i="8"/>
  <c r="AA19" i="8"/>
  <c r="AF19" i="8"/>
  <c r="AA20" i="8"/>
  <c r="AF20" i="8"/>
  <c r="AA21" i="8"/>
  <c r="AF21" i="8"/>
  <c r="AF12" i="8"/>
  <c r="AA12" i="8"/>
  <c r="Z21" i="8"/>
  <c r="Y21" i="8"/>
  <c r="X21" i="8"/>
  <c r="W21" i="8"/>
  <c r="Z20" i="8"/>
  <c r="Y20" i="8"/>
  <c r="X20" i="8"/>
  <c r="W20" i="8"/>
  <c r="Z19" i="8"/>
  <c r="Y19" i="8"/>
  <c r="X19" i="8"/>
  <c r="W19" i="8"/>
  <c r="Z18" i="8"/>
  <c r="Y18" i="8"/>
  <c r="X18" i="8"/>
  <c r="W18" i="8"/>
  <c r="Z17" i="8"/>
  <c r="Y17" i="8"/>
  <c r="X17" i="8"/>
  <c r="W17" i="8"/>
  <c r="Z16" i="8"/>
  <c r="Y16" i="8"/>
  <c r="X16" i="8"/>
  <c r="W16" i="8"/>
  <c r="Z15" i="8"/>
  <c r="Y15" i="8"/>
  <c r="X15" i="8"/>
  <c r="W15" i="8"/>
  <c r="Z14" i="8"/>
  <c r="Y14" i="8"/>
  <c r="X14" i="8"/>
  <c r="W14" i="8"/>
  <c r="Z13" i="8"/>
  <c r="Y13" i="8"/>
  <c r="X13" i="8"/>
  <c r="W13" i="8"/>
  <c r="Z12" i="8"/>
  <c r="Y12" i="8"/>
  <c r="X12" i="8"/>
  <c r="W12" i="8"/>
  <c r="AA9" i="8"/>
  <c r="Z9" i="8"/>
  <c r="Y9" i="8"/>
  <c r="Z8" i="8"/>
  <c r="Y8" i="8"/>
  <c r="X8" i="8"/>
  <c r="W8" i="8"/>
  <c r="Z7" i="8"/>
  <c r="Y7" i="8"/>
  <c r="X7" i="8"/>
  <c r="W7" i="8"/>
  <c r="Z6" i="8"/>
  <c r="Y6" i="8"/>
  <c r="X6" i="8"/>
  <c r="W6" i="8"/>
  <c r="Z5" i="8"/>
  <c r="Y5" i="8"/>
  <c r="X5" i="8"/>
  <c r="W5" i="8"/>
  <c r="Z4" i="8"/>
  <c r="Y4" i="8"/>
  <c r="X4" i="8"/>
  <c r="W4" i="8"/>
  <c r="P16" i="8"/>
  <c r="O16" i="8"/>
  <c r="O15" i="8" s="1"/>
  <c r="N16" i="8"/>
  <c r="N15" i="8"/>
  <c r="O14" i="8"/>
  <c r="N14" i="8"/>
  <c r="P14" i="8" s="1"/>
  <c r="R10" i="8"/>
  <c r="Q10" i="8"/>
  <c r="P10" i="8"/>
  <c r="O10" i="8"/>
  <c r="N10" i="8"/>
  <c r="M10" i="8"/>
  <c r="R9" i="8"/>
  <c r="Q9" i="8"/>
  <c r="P9" i="8"/>
  <c r="O9" i="8"/>
  <c r="N9" i="8"/>
  <c r="M9" i="8"/>
  <c r="R8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AA35" i="5"/>
  <c r="AF35" i="5"/>
  <c r="AA36" i="5"/>
  <c r="AF36" i="5"/>
  <c r="AA37" i="5"/>
  <c r="AF37" i="5"/>
  <c r="AA38" i="5"/>
  <c r="AF38" i="5"/>
  <c r="AA39" i="5"/>
  <c r="AF39" i="5"/>
  <c r="AA40" i="5"/>
  <c r="AF40" i="5"/>
  <c r="AA41" i="5"/>
  <c r="AF41" i="5"/>
  <c r="AA42" i="5"/>
  <c r="AF42" i="5"/>
  <c r="AA43" i="5"/>
  <c r="AF43" i="5"/>
  <c r="AF34" i="5"/>
  <c r="AA34" i="5"/>
  <c r="Z43" i="5"/>
  <c r="Y43" i="5"/>
  <c r="X43" i="5"/>
  <c r="W43" i="5"/>
  <c r="Z42" i="5"/>
  <c r="Y42" i="5"/>
  <c r="X42" i="5"/>
  <c r="W42" i="5"/>
  <c r="Z41" i="5"/>
  <c r="Y41" i="5"/>
  <c r="X41" i="5"/>
  <c r="W41" i="5"/>
  <c r="Z40" i="5"/>
  <c r="Y40" i="5"/>
  <c r="X40" i="5"/>
  <c r="W40" i="5"/>
  <c r="Z39" i="5"/>
  <c r="Y39" i="5"/>
  <c r="X39" i="5"/>
  <c r="W39" i="5"/>
  <c r="Z38" i="5"/>
  <c r="Y38" i="5"/>
  <c r="X38" i="5"/>
  <c r="W38" i="5"/>
  <c r="Z37" i="5"/>
  <c r="Y37" i="5"/>
  <c r="X37" i="5"/>
  <c r="W37" i="5"/>
  <c r="Z36" i="5"/>
  <c r="Y36" i="5"/>
  <c r="X36" i="5"/>
  <c r="W36" i="5"/>
  <c r="Z35" i="5"/>
  <c r="Y35" i="5"/>
  <c r="X35" i="5"/>
  <c r="W35" i="5"/>
  <c r="Z34" i="5"/>
  <c r="Y34" i="5"/>
  <c r="X34" i="5"/>
  <c r="W34" i="5"/>
  <c r="AA31" i="5"/>
  <c r="Z31" i="5"/>
  <c r="Y31" i="5"/>
  <c r="Z30" i="5"/>
  <c r="Y30" i="5"/>
  <c r="X30" i="5"/>
  <c r="W30" i="5"/>
  <c r="Z29" i="5"/>
  <c r="Y29" i="5"/>
  <c r="X29" i="5"/>
  <c r="W29" i="5"/>
  <c r="Z28" i="5"/>
  <c r="Y28" i="5"/>
  <c r="X28" i="5"/>
  <c r="W28" i="5"/>
  <c r="Z27" i="5"/>
  <c r="Y27" i="5"/>
  <c r="X27" i="5"/>
  <c r="W27" i="5"/>
  <c r="Z26" i="5"/>
  <c r="Y26" i="5"/>
  <c r="X26" i="5"/>
  <c r="W26" i="5"/>
  <c r="P38" i="5"/>
  <c r="O38" i="5"/>
  <c r="N38" i="5"/>
  <c r="O37" i="5"/>
  <c r="P37" i="5" s="1"/>
  <c r="N37" i="5"/>
  <c r="S36" i="5"/>
  <c r="O36" i="5"/>
  <c r="N36" i="5"/>
  <c r="P36" i="5" s="1"/>
  <c r="R32" i="5"/>
  <c r="Q32" i="5"/>
  <c r="P32" i="5"/>
  <c r="O32" i="5"/>
  <c r="N32" i="5"/>
  <c r="M32" i="5"/>
  <c r="R31" i="5"/>
  <c r="Q31" i="5"/>
  <c r="P31" i="5"/>
  <c r="O31" i="5"/>
  <c r="N31" i="5"/>
  <c r="M31" i="5"/>
  <c r="R30" i="5"/>
  <c r="Q30" i="5"/>
  <c r="P30" i="5"/>
  <c r="O30" i="5"/>
  <c r="N30" i="5"/>
  <c r="M30" i="5"/>
  <c r="R29" i="5"/>
  <c r="Q29" i="5"/>
  <c r="P29" i="5"/>
  <c r="O29" i="5"/>
  <c r="N29" i="5"/>
  <c r="M29" i="5"/>
  <c r="R28" i="5"/>
  <c r="Q28" i="5"/>
  <c r="P28" i="5"/>
  <c r="O28" i="5"/>
  <c r="N28" i="5"/>
  <c r="M28" i="5"/>
  <c r="AA13" i="5"/>
  <c r="AF13" i="5"/>
  <c r="AA14" i="5"/>
  <c r="AF14" i="5"/>
  <c r="AA15" i="5"/>
  <c r="AF15" i="5"/>
  <c r="AA16" i="5"/>
  <c r="AF16" i="5"/>
  <c r="AA17" i="5"/>
  <c r="AF17" i="5"/>
  <c r="AA18" i="5"/>
  <c r="AF18" i="5"/>
  <c r="AA19" i="5"/>
  <c r="AF19" i="5"/>
  <c r="AA20" i="5"/>
  <c r="AF20" i="5"/>
  <c r="AA21" i="5"/>
  <c r="AF21" i="5"/>
  <c r="AF12" i="5"/>
  <c r="AA12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AA9" i="5"/>
  <c r="Z9" i="5"/>
  <c r="Y9" i="5"/>
  <c r="Z8" i="5"/>
  <c r="Y8" i="5"/>
  <c r="X8" i="5"/>
  <c r="W8" i="5"/>
  <c r="Z7" i="5"/>
  <c r="Y7" i="5"/>
  <c r="X7" i="5"/>
  <c r="W7" i="5"/>
  <c r="Z6" i="5"/>
  <c r="Y6" i="5"/>
  <c r="X6" i="5"/>
  <c r="W6" i="5"/>
  <c r="Z5" i="5"/>
  <c r="Y5" i="5"/>
  <c r="X5" i="5"/>
  <c r="W5" i="5"/>
  <c r="Z4" i="5"/>
  <c r="Y4" i="5"/>
  <c r="X4" i="5"/>
  <c r="W4" i="5"/>
  <c r="P16" i="5"/>
  <c r="O16" i="5"/>
  <c r="O15" i="5" s="1"/>
  <c r="N16" i="5"/>
  <c r="N15" i="5"/>
  <c r="O14" i="5"/>
  <c r="N14" i="5"/>
  <c r="P14" i="5" s="1"/>
  <c r="R10" i="5"/>
  <c r="Q10" i="5"/>
  <c r="P10" i="5"/>
  <c r="O10" i="5"/>
  <c r="N10" i="5"/>
  <c r="M10" i="5"/>
  <c r="R9" i="5"/>
  <c r="Q9" i="5"/>
  <c r="P9" i="5"/>
  <c r="O9" i="5"/>
  <c r="N9" i="5"/>
  <c r="M9" i="5"/>
  <c r="R8" i="5"/>
  <c r="Q8" i="5"/>
  <c r="P8" i="5"/>
  <c r="O8" i="5"/>
  <c r="N8" i="5"/>
  <c r="M8" i="5"/>
  <c r="R7" i="5"/>
  <c r="Q7" i="5"/>
  <c r="P7" i="5"/>
  <c r="O7" i="5"/>
  <c r="N7" i="5"/>
  <c r="M7" i="5"/>
  <c r="R6" i="5"/>
  <c r="Q6" i="5"/>
  <c r="P6" i="5"/>
  <c r="O6" i="5"/>
  <c r="N6" i="5"/>
  <c r="M6" i="5"/>
  <c r="AA35" i="4"/>
  <c r="AF35" i="4"/>
  <c r="AA36" i="4"/>
  <c r="AF36" i="4"/>
  <c r="AA37" i="4"/>
  <c r="AF37" i="4"/>
  <c r="AA38" i="4"/>
  <c r="AF38" i="4"/>
  <c r="AA39" i="4"/>
  <c r="AF39" i="4"/>
  <c r="AA40" i="4"/>
  <c r="AF40" i="4"/>
  <c r="AA41" i="4"/>
  <c r="AF41" i="4"/>
  <c r="AA42" i="4"/>
  <c r="AF42" i="4"/>
  <c r="AA43" i="4"/>
  <c r="AF43" i="4"/>
  <c r="AF34" i="4"/>
  <c r="AA34" i="4"/>
  <c r="Z43" i="4"/>
  <c r="Y43" i="4"/>
  <c r="X43" i="4"/>
  <c r="W43" i="4"/>
  <c r="Z42" i="4"/>
  <c r="Y42" i="4"/>
  <c r="X42" i="4"/>
  <c r="W42" i="4"/>
  <c r="Z41" i="4"/>
  <c r="Y41" i="4"/>
  <c r="X41" i="4"/>
  <c r="W41" i="4"/>
  <c r="Z40" i="4"/>
  <c r="Y40" i="4"/>
  <c r="X40" i="4"/>
  <c r="W40" i="4"/>
  <c r="Z39" i="4"/>
  <c r="Y39" i="4"/>
  <c r="X39" i="4"/>
  <c r="W39" i="4"/>
  <c r="Z38" i="4"/>
  <c r="Y38" i="4"/>
  <c r="X38" i="4"/>
  <c r="W38" i="4"/>
  <c r="Z37" i="4"/>
  <c r="Y37" i="4"/>
  <c r="X37" i="4"/>
  <c r="W37" i="4"/>
  <c r="Z36" i="4"/>
  <c r="Y36" i="4"/>
  <c r="X36" i="4"/>
  <c r="W36" i="4"/>
  <c r="Z35" i="4"/>
  <c r="Y35" i="4"/>
  <c r="X35" i="4"/>
  <c r="W35" i="4"/>
  <c r="Z34" i="4"/>
  <c r="Y34" i="4"/>
  <c r="X34" i="4"/>
  <c r="W34" i="4"/>
  <c r="AA31" i="4"/>
  <c r="Z31" i="4"/>
  <c r="Y31" i="4"/>
  <c r="Z30" i="4"/>
  <c r="Y30" i="4"/>
  <c r="X30" i="4"/>
  <c r="W30" i="4"/>
  <c r="Z29" i="4"/>
  <c r="Y29" i="4"/>
  <c r="X29" i="4"/>
  <c r="W29" i="4"/>
  <c r="Z28" i="4"/>
  <c r="Y28" i="4"/>
  <c r="X28" i="4"/>
  <c r="W28" i="4"/>
  <c r="Z27" i="4"/>
  <c r="Y27" i="4"/>
  <c r="X27" i="4"/>
  <c r="W27" i="4"/>
  <c r="Z26" i="4"/>
  <c r="Y26" i="4"/>
  <c r="X26" i="4"/>
  <c r="W26" i="4"/>
  <c r="P38" i="4"/>
  <c r="O38" i="4"/>
  <c r="O37" i="4" s="1"/>
  <c r="N38" i="4"/>
  <c r="N37" i="4"/>
  <c r="O36" i="4"/>
  <c r="N36" i="4"/>
  <c r="P36" i="4" s="1"/>
  <c r="R32" i="4"/>
  <c r="Q32" i="4"/>
  <c r="P32" i="4"/>
  <c r="O32" i="4"/>
  <c r="N32" i="4"/>
  <c r="M32" i="4"/>
  <c r="R31" i="4"/>
  <c r="Q31" i="4"/>
  <c r="P31" i="4"/>
  <c r="O31" i="4"/>
  <c r="N31" i="4"/>
  <c r="M31" i="4"/>
  <c r="R30" i="4"/>
  <c r="Q30" i="4"/>
  <c r="P30" i="4"/>
  <c r="O30" i="4"/>
  <c r="N30" i="4"/>
  <c r="M30" i="4"/>
  <c r="R29" i="4"/>
  <c r="Q29" i="4"/>
  <c r="P29" i="4"/>
  <c r="O29" i="4"/>
  <c r="N29" i="4"/>
  <c r="M29" i="4"/>
  <c r="R28" i="4"/>
  <c r="Q28" i="4"/>
  <c r="P28" i="4"/>
  <c r="O28" i="4"/>
  <c r="N28" i="4"/>
  <c r="M28" i="4"/>
  <c r="AA13" i="4"/>
  <c r="AF13" i="4"/>
  <c r="AA14" i="4"/>
  <c r="AF14" i="4"/>
  <c r="AA15" i="4"/>
  <c r="AF15" i="4"/>
  <c r="AA16" i="4"/>
  <c r="AF16" i="4"/>
  <c r="AA17" i="4"/>
  <c r="AF17" i="4"/>
  <c r="AA18" i="4"/>
  <c r="AF18" i="4"/>
  <c r="AA19" i="4"/>
  <c r="AF19" i="4"/>
  <c r="AA20" i="4"/>
  <c r="AF20" i="4"/>
  <c r="AA21" i="4"/>
  <c r="AF21" i="4"/>
  <c r="AF12" i="4"/>
  <c r="AA12" i="4"/>
  <c r="Z21" i="4"/>
  <c r="Y21" i="4"/>
  <c r="X21" i="4"/>
  <c r="W21" i="4"/>
  <c r="Z20" i="4"/>
  <c r="Y20" i="4"/>
  <c r="X20" i="4"/>
  <c r="W20" i="4"/>
  <c r="Z19" i="4"/>
  <c r="Y19" i="4"/>
  <c r="X19" i="4"/>
  <c r="W19" i="4"/>
  <c r="Z18" i="4"/>
  <c r="Y18" i="4"/>
  <c r="X18" i="4"/>
  <c r="W18" i="4"/>
  <c r="Z17" i="4"/>
  <c r="Y17" i="4"/>
  <c r="X17" i="4"/>
  <c r="W17" i="4"/>
  <c r="Z16" i="4"/>
  <c r="Y16" i="4"/>
  <c r="X16" i="4"/>
  <c r="W16" i="4"/>
  <c r="Z15" i="4"/>
  <c r="Y15" i="4"/>
  <c r="X15" i="4"/>
  <c r="W15" i="4"/>
  <c r="Z14" i="4"/>
  <c r="Y14" i="4"/>
  <c r="X14" i="4"/>
  <c r="W14" i="4"/>
  <c r="Z13" i="4"/>
  <c r="Y13" i="4"/>
  <c r="X13" i="4"/>
  <c r="W13" i="4"/>
  <c r="Z12" i="4"/>
  <c r="Y12" i="4"/>
  <c r="X12" i="4"/>
  <c r="W12" i="4"/>
  <c r="AA9" i="4"/>
  <c r="Z9" i="4"/>
  <c r="Y9" i="4"/>
  <c r="Z8" i="4"/>
  <c r="Y8" i="4"/>
  <c r="X8" i="4"/>
  <c r="W8" i="4"/>
  <c r="Z7" i="4"/>
  <c r="Y7" i="4"/>
  <c r="X7" i="4"/>
  <c r="W7" i="4"/>
  <c r="Z6" i="4"/>
  <c r="Y6" i="4"/>
  <c r="X6" i="4"/>
  <c r="W6" i="4"/>
  <c r="Z5" i="4"/>
  <c r="Y5" i="4"/>
  <c r="X5" i="4"/>
  <c r="W5" i="4"/>
  <c r="Z4" i="4"/>
  <c r="Y4" i="4"/>
  <c r="X4" i="4"/>
  <c r="W4" i="4"/>
  <c r="P16" i="4"/>
  <c r="O16" i="4"/>
  <c r="N16" i="4"/>
  <c r="O15" i="4"/>
  <c r="P15" i="4" s="1"/>
  <c r="N15" i="4"/>
  <c r="S14" i="4"/>
  <c r="O14" i="4"/>
  <c r="N14" i="4"/>
  <c r="P14" i="4" s="1"/>
  <c r="R10" i="4"/>
  <c r="Q10" i="4"/>
  <c r="P10" i="4"/>
  <c r="O10" i="4"/>
  <c r="N10" i="4"/>
  <c r="M10" i="4"/>
  <c r="R9" i="4"/>
  <c r="Q9" i="4"/>
  <c r="P9" i="4"/>
  <c r="O9" i="4"/>
  <c r="N9" i="4"/>
  <c r="M9" i="4"/>
  <c r="R8" i="4"/>
  <c r="Q8" i="4"/>
  <c r="P8" i="4"/>
  <c r="O8" i="4"/>
  <c r="N8" i="4"/>
  <c r="M8" i="4"/>
  <c r="R7" i="4"/>
  <c r="Q7" i="4"/>
  <c r="P7" i="4"/>
  <c r="O7" i="4"/>
  <c r="N7" i="4"/>
  <c r="M7" i="4"/>
  <c r="R6" i="4"/>
  <c r="Q6" i="4"/>
  <c r="P6" i="4"/>
  <c r="O6" i="4"/>
  <c r="N6" i="4"/>
  <c r="M6" i="4"/>
  <c r="AA35" i="6"/>
  <c r="AF35" i="6"/>
  <c r="AA36" i="6"/>
  <c r="AF36" i="6"/>
  <c r="AA37" i="6"/>
  <c r="AF37" i="6"/>
  <c r="AA38" i="6"/>
  <c r="AF38" i="6"/>
  <c r="AA39" i="6"/>
  <c r="AF39" i="6"/>
  <c r="AA40" i="6"/>
  <c r="AF40" i="6"/>
  <c r="AA41" i="6"/>
  <c r="AF41" i="6"/>
  <c r="AA42" i="6"/>
  <c r="AF42" i="6"/>
  <c r="AA43" i="6"/>
  <c r="AF43" i="6"/>
  <c r="AF34" i="6"/>
  <c r="AA34" i="6"/>
  <c r="Z43" i="6"/>
  <c r="Y43" i="6"/>
  <c r="X43" i="6"/>
  <c r="W43" i="6"/>
  <c r="Z42" i="6"/>
  <c r="Y42" i="6"/>
  <c r="X42" i="6"/>
  <c r="W42" i="6"/>
  <c r="Z41" i="6"/>
  <c r="Y41" i="6"/>
  <c r="X41" i="6"/>
  <c r="W41" i="6"/>
  <c r="Z40" i="6"/>
  <c r="Y40" i="6"/>
  <c r="X40" i="6"/>
  <c r="W40" i="6"/>
  <c r="Z39" i="6"/>
  <c r="Y39" i="6"/>
  <c r="X39" i="6"/>
  <c r="W39" i="6"/>
  <c r="Z38" i="6"/>
  <c r="Y38" i="6"/>
  <c r="X38" i="6"/>
  <c r="W38" i="6"/>
  <c r="Z37" i="6"/>
  <c r="Y37" i="6"/>
  <c r="X37" i="6"/>
  <c r="W37" i="6"/>
  <c r="Z36" i="6"/>
  <c r="Y36" i="6"/>
  <c r="X36" i="6"/>
  <c r="W36" i="6"/>
  <c r="Z35" i="6"/>
  <c r="Y35" i="6"/>
  <c r="X35" i="6"/>
  <c r="W35" i="6"/>
  <c r="Z34" i="6"/>
  <c r="Y34" i="6"/>
  <c r="X34" i="6"/>
  <c r="W34" i="6"/>
  <c r="AA31" i="6"/>
  <c r="Z31" i="6"/>
  <c r="Y31" i="6"/>
  <c r="Z30" i="6"/>
  <c r="Y30" i="6"/>
  <c r="X30" i="6"/>
  <c r="W30" i="6"/>
  <c r="Z29" i="6"/>
  <c r="Y29" i="6"/>
  <c r="X29" i="6"/>
  <c r="W29" i="6"/>
  <c r="Z28" i="6"/>
  <c r="Y28" i="6"/>
  <c r="X28" i="6"/>
  <c r="W28" i="6"/>
  <c r="Z27" i="6"/>
  <c r="Y27" i="6"/>
  <c r="X27" i="6"/>
  <c r="W27" i="6"/>
  <c r="Z26" i="6"/>
  <c r="Y26" i="6"/>
  <c r="X26" i="6"/>
  <c r="W26" i="6"/>
  <c r="P38" i="6"/>
  <c r="O38" i="6"/>
  <c r="O37" i="6" s="1"/>
  <c r="N38" i="6"/>
  <c r="N36" i="6" s="1"/>
  <c r="P36" i="6" s="1"/>
  <c r="N37" i="6"/>
  <c r="O36" i="6"/>
  <c r="R32" i="6"/>
  <c r="Q32" i="6"/>
  <c r="P32" i="6"/>
  <c r="O32" i="6"/>
  <c r="N32" i="6"/>
  <c r="M32" i="6"/>
  <c r="R31" i="6"/>
  <c r="Q31" i="6"/>
  <c r="P31" i="6"/>
  <c r="O31" i="6"/>
  <c r="N31" i="6"/>
  <c r="M31" i="6"/>
  <c r="R30" i="6"/>
  <c r="Q30" i="6"/>
  <c r="P30" i="6"/>
  <c r="O30" i="6"/>
  <c r="N30" i="6"/>
  <c r="M30" i="6"/>
  <c r="R29" i="6"/>
  <c r="Q29" i="6"/>
  <c r="P29" i="6"/>
  <c r="O29" i="6"/>
  <c r="N29" i="6"/>
  <c r="M29" i="6"/>
  <c r="R28" i="6"/>
  <c r="Q28" i="6"/>
  <c r="P28" i="6"/>
  <c r="O28" i="6"/>
  <c r="N28" i="6"/>
  <c r="M28" i="6"/>
  <c r="AA13" i="6"/>
  <c r="AF13" i="6"/>
  <c r="AA14" i="6"/>
  <c r="AF14" i="6"/>
  <c r="AA15" i="6"/>
  <c r="AF15" i="6"/>
  <c r="AA16" i="6"/>
  <c r="AF16" i="6"/>
  <c r="AA17" i="6"/>
  <c r="AF17" i="6"/>
  <c r="AA18" i="6"/>
  <c r="AF18" i="6"/>
  <c r="AA19" i="6"/>
  <c r="AF19" i="6"/>
  <c r="AA20" i="6"/>
  <c r="AF20" i="6"/>
  <c r="AA21" i="6"/>
  <c r="AF21" i="6"/>
  <c r="AF12" i="6"/>
  <c r="AA12" i="6"/>
  <c r="Z21" i="6"/>
  <c r="Y21" i="6"/>
  <c r="X21" i="6"/>
  <c r="W21" i="6"/>
  <c r="Z20" i="6"/>
  <c r="Y20" i="6"/>
  <c r="X20" i="6"/>
  <c r="W20" i="6"/>
  <c r="Z19" i="6"/>
  <c r="Y19" i="6"/>
  <c r="X19" i="6"/>
  <c r="W19" i="6"/>
  <c r="Z18" i="6"/>
  <c r="Y18" i="6"/>
  <c r="X18" i="6"/>
  <c r="W18" i="6"/>
  <c r="Z17" i="6"/>
  <c r="Y17" i="6"/>
  <c r="X17" i="6"/>
  <c r="W17" i="6"/>
  <c r="Z16" i="6"/>
  <c r="Y16" i="6"/>
  <c r="X16" i="6"/>
  <c r="W16" i="6"/>
  <c r="Z15" i="6"/>
  <c r="Y15" i="6"/>
  <c r="X15" i="6"/>
  <c r="W15" i="6"/>
  <c r="Z14" i="6"/>
  <c r="Y14" i="6"/>
  <c r="X14" i="6"/>
  <c r="W14" i="6"/>
  <c r="Z13" i="6"/>
  <c r="Y13" i="6"/>
  <c r="X13" i="6"/>
  <c r="W13" i="6"/>
  <c r="Z12" i="6"/>
  <c r="Y12" i="6"/>
  <c r="X12" i="6"/>
  <c r="W12" i="6"/>
  <c r="AA9" i="6"/>
  <c r="Z9" i="6"/>
  <c r="Y9" i="6"/>
  <c r="Z8" i="6"/>
  <c r="Y8" i="6"/>
  <c r="X8" i="6"/>
  <c r="W8" i="6"/>
  <c r="Z7" i="6"/>
  <c r="Y7" i="6"/>
  <c r="X7" i="6"/>
  <c r="W7" i="6"/>
  <c r="Z6" i="6"/>
  <c r="Y6" i="6"/>
  <c r="X6" i="6"/>
  <c r="W6" i="6"/>
  <c r="Z5" i="6"/>
  <c r="Y5" i="6"/>
  <c r="X5" i="6"/>
  <c r="W5" i="6"/>
  <c r="Z4" i="6"/>
  <c r="Y4" i="6"/>
  <c r="X4" i="6"/>
  <c r="W4" i="6"/>
  <c r="P16" i="6"/>
  <c r="O16" i="6"/>
  <c r="O15" i="6" s="1"/>
  <c r="N16" i="6"/>
  <c r="N15" i="6"/>
  <c r="O14" i="6"/>
  <c r="N14" i="6"/>
  <c r="P14" i="6" s="1"/>
  <c r="R10" i="6"/>
  <c r="Q10" i="6"/>
  <c r="P10" i="6"/>
  <c r="O10" i="6"/>
  <c r="N10" i="6"/>
  <c r="M10" i="6"/>
  <c r="R9" i="6"/>
  <c r="Q9" i="6"/>
  <c r="P9" i="6"/>
  <c r="O9" i="6"/>
  <c r="N9" i="6"/>
  <c r="M9" i="6"/>
  <c r="R8" i="6"/>
  <c r="Q8" i="6"/>
  <c r="P8" i="6"/>
  <c r="O8" i="6"/>
  <c r="N8" i="6"/>
  <c r="M8" i="6"/>
  <c r="R7" i="6"/>
  <c r="Q7" i="6"/>
  <c r="P7" i="6"/>
  <c r="O7" i="6"/>
  <c r="N7" i="6"/>
  <c r="M7" i="6"/>
  <c r="R6" i="6"/>
  <c r="Q6" i="6"/>
  <c r="P6" i="6"/>
  <c r="O6" i="6"/>
  <c r="N6" i="6"/>
  <c r="M6" i="6"/>
  <c r="AA35" i="3"/>
  <c r="AF35" i="3"/>
  <c r="AA36" i="3"/>
  <c r="AF36" i="3"/>
  <c r="AA37" i="3"/>
  <c r="AF37" i="3"/>
  <c r="AA38" i="3"/>
  <c r="AF38" i="3"/>
  <c r="AA39" i="3"/>
  <c r="AF39" i="3"/>
  <c r="AA40" i="3"/>
  <c r="AF40" i="3"/>
  <c r="AA41" i="3"/>
  <c r="AF41" i="3"/>
  <c r="AA42" i="3"/>
  <c r="AF42" i="3"/>
  <c r="AA43" i="3"/>
  <c r="AF43" i="3"/>
  <c r="AF34" i="3"/>
  <c r="AA34" i="3"/>
  <c r="Z43" i="3"/>
  <c r="Y43" i="3"/>
  <c r="X43" i="3"/>
  <c r="W43" i="3"/>
  <c r="Z42" i="3"/>
  <c r="Y42" i="3"/>
  <c r="X42" i="3"/>
  <c r="W42" i="3"/>
  <c r="Z41" i="3"/>
  <c r="Y41" i="3"/>
  <c r="X41" i="3"/>
  <c r="W41" i="3"/>
  <c r="Z40" i="3"/>
  <c r="Y40" i="3"/>
  <c r="X40" i="3"/>
  <c r="W40" i="3"/>
  <c r="Z39" i="3"/>
  <c r="Y39" i="3"/>
  <c r="X39" i="3"/>
  <c r="W39" i="3"/>
  <c r="Z38" i="3"/>
  <c r="Y38" i="3"/>
  <c r="X38" i="3"/>
  <c r="W38" i="3"/>
  <c r="Z37" i="3"/>
  <c r="Y37" i="3"/>
  <c r="X37" i="3"/>
  <c r="W37" i="3"/>
  <c r="Z36" i="3"/>
  <c r="Y36" i="3"/>
  <c r="X36" i="3"/>
  <c r="W36" i="3"/>
  <c r="Z35" i="3"/>
  <c r="Y35" i="3"/>
  <c r="X35" i="3"/>
  <c r="W35" i="3"/>
  <c r="Z34" i="3"/>
  <c r="Y34" i="3"/>
  <c r="X34" i="3"/>
  <c r="W34" i="3"/>
  <c r="AA31" i="3"/>
  <c r="Z31" i="3"/>
  <c r="Y31" i="3"/>
  <c r="Z30" i="3"/>
  <c r="Y30" i="3"/>
  <c r="X30" i="3"/>
  <c r="W30" i="3"/>
  <c r="Z29" i="3"/>
  <c r="Y29" i="3"/>
  <c r="X29" i="3"/>
  <c r="W29" i="3"/>
  <c r="Z28" i="3"/>
  <c r="Y28" i="3"/>
  <c r="X28" i="3"/>
  <c r="W28" i="3"/>
  <c r="Z27" i="3"/>
  <c r="Y27" i="3"/>
  <c r="X27" i="3"/>
  <c r="W27" i="3"/>
  <c r="Z26" i="3"/>
  <c r="Y26" i="3"/>
  <c r="X26" i="3"/>
  <c r="W26" i="3"/>
  <c r="P38" i="3"/>
  <c r="O38" i="3"/>
  <c r="O37" i="3" s="1"/>
  <c r="N38" i="3"/>
  <c r="N37" i="3"/>
  <c r="O36" i="3"/>
  <c r="N36" i="3"/>
  <c r="P36" i="3" s="1"/>
  <c r="R32" i="3"/>
  <c r="Q32" i="3"/>
  <c r="P32" i="3"/>
  <c r="O32" i="3"/>
  <c r="N32" i="3"/>
  <c r="M32" i="3"/>
  <c r="R31" i="3"/>
  <c r="Q31" i="3"/>
  <c r="P31" i="3"/>
  <c r="O31" i="3"/>
  <c r="N31" i="3"/>
  <c r="M31" i="3"/>
  <c r="R30" i="3"/>
  <c r="Q30" i="3"/>
  <c r="P30" i="3"/>
  <c r="O30" i="3"/>
  <c r="N30" i="3"/>
  <c r="M30" i="3"/>
  <c r="R29" i="3"/>
  <c r="Q29" i="3"/>
  <c r="P29" i="3"/>
  <c r="O29" i="3"/>
  <c r="N29" i="3"/>
  <c r="M29" i="3"/>
  <c r="R28" i="3"/>
  <c r="Q28" i="3"/>
  <c r="P28" i="3"/>
  <c r="O28" i="3"/>
  <c r="N28" i="3"/>
  <c r="M28" i="3"/>
  <c r="AA13" i="3"/>
  <c r="AF13" i="3"/>
  <c r="AA14" i="3"/>
  <c r="AF14" i="3"/>
  <c r="AA15" i="3"/>
  <c r="AF15" i="3"/>
  <c r="AA16" i="3"/>
  <c r="AF16" i="3"/>
  <c r="AA17" i="3"/>
  <c r="AF17" i="3"/>
  <c r="AA18" i="3"/>
  <c r="AF18" i="3"/>
  <c r="AA19" i="3"/>
  <c r="AF19" i="3"/>
  <c r="AA20" i="3"/>
  <c r="AF20" i="3"/>
  <c r="AA21" i="3"/>
  <c r="AF21" i="3"/>
  <c r="AF12" i="3"/>
  <c r="AA12" i="3"/>
  <c r="Z21" i="3"/>
  <c r="Y21" i="3"/>
  <c r="X21" i="3"/>
  <c r="W21" i="3"/>
  <c r="Z20" i="3"/>
  <c r="Y20" i="3"/>
  <c r="X20" i="3"/>
  <c r="W20" i="3"/>
  <c r="Z19" i="3"/>
  <c r="Y19" i="3"/>
  <c r="X19" i="3"/>
  <c r="W19" i="3"/>
  <c r="Z18" i="3"/>
  <c r="Y18" i="3"/>
  <c r="X18" i="3"/>
  <c r="W18" i="3"/>
  <c r="Z17" i="3"/>
  <c r="Y17" i="3"/>
  <c r="X17" i="3"/>
  <c r="W17" i="3"/>
  <c r="Z16" i="3"/>
  <c r="Y16" i="3"/>
  <c r="X16" i="3"/>
  <c r="W16" i="3"/>
  <c r="Z15" i="3"/>
  <c r="Y15" i="3"/>
  <c r="X15" i="3"/>
  <c r="W15" i="3"/>
  <c r="Z14" i="3"/>
  <c r="Y14" i="3"/>
  <c r="X14" i="3"/>
  <c r="W14" i="3"/>
  <c r="Z13" i="3"/>
  <c r="Y13" i="3"/>
  <c r="X13" i="3"/>
  <c r="W13" i="3"/>
  <c r="Z12" i="3"/>
  <c r="Y12" i="3"/>
  <c r="X12" i="3"/>
  <c r="W12" i="3"/>
  <c r="AA9" i="3"/>
  <c r="Z9" i="3"/>
  <c r="Y9" i="3"/>
  <c r="Z8" i="3"/>
  <c r="Y8" i="3"/>
  <c r="X8" i="3"/>
  <c r="W8" i="3"/>
  <c r="Z7" i="3"/>
  <c r="Y7" i="3"/>
  <c r="X7" i="3"/>
  <c r="W7" i="3"/>
  <c r="Z6" i="3"/>
  <c r="Y6" i="3"/>
  <c r="X6" i="3"/>
  <c r="W6" i="3"/>
  <c r="Z5" i="3"/>
  <c r="Y5" i="3"/>
  <c r="X5" i="3"/>
  <c r="W5" i="3"/>
  <c r="Z4" i="3"/>
  <c r="Y4" i="3"/>
  <c r="X4" i="3"/>
  <c r="W4" i="3"/>
  <c r="P16" i="3"/>
  <c r="O16" i="3"/>
  <c r="N16" i="3"/>
  <c r="O15" i="3"/>
  <c r="P15" i="3" s="1"/>
  <c r="N15" i="3"/>
  <c r="O14" i="3"/>
  <c r="R10" i="3"/>
  <c r="Q10" i="3"/>
  <c r="P10" i="3"/>
  <c r="O10" i="3"/>
  <c r="N10" i="3"/>
  <c r="M10" i="3"/>
  <c r="R9" i="3"/>
  <c r="Q9" i="3"/>
  <c r="P9" i="3"/>
  <c r="O9" i="3"/>
  <c r="N9" i="3"/>
  <c r="M9" i="3"/>
  <c r="R8" i="3"/>
  <c r="Q8" i="3"/>
  <c r="P8" i="3"/>
  <c r="O8" i="3"/>
  <c r="N8" i="3"/>
  <c r="M8" i="3"/>
  <c r="R7" i="3"/>
  <c r="Q7" i="3"/>
  <c r="P7" i="3"/>
  <c r="O7" i="3"/>
  <c r="N7" i="3"/>
  <c r="M7" i="3"/>
  <c r="R6" i="3"/>
  <c r="Q6" i="3"/>
  <c r="P6" i="3"/>
  <c r="O6" i="3"/>
  <c r="N6" i="3"/>
  <c r="M6" i="3"/>
  <c r="AA35" i="1"/>
  <c r="AF35" i="1"/>
  <c r="AA36" i="1"/>
  <c r="AF36" i="1"/>
  <c r="AA37" i="1"/>
  <c r="AF37" i="1"/>
  <c r="AA38" i="1"/>
  <c r="AF38" i="1"/>
  <c r="AA39" i="1"/>
  <c r="AF39" i="1"/>
  <c r="AA40" i="1"/>
  <c r="AF40" i="1"/>
  <c r="AA41" i="1"/>
  <c r="AF41" i="1"/>
  <c r="AA42" i="1"/>
  <c r="AF42" i="1"/>
  <c r="AA43" i="1"/>
  <c r="AF43" i="1"/>
  <c r="AF34" i="1"/>
  <c r="AA34" i="1"/>
  <c r="Z43" i="1"/>
  <c r="Y43" i="1"/>
  <c r="X43" i="1"/>
  <c r="W43" i="1"/>
  <c r="Z42" i="1"/>
  <c r="Y42" i="1"/>
  <c r="X42" i="1"/>
  <c r="W42" i="1"/>
  <c r="Z41" i="1"/>
  <c r="Y41" i="1"/>
  <c r="X41" i="1"/>
  <c r="W41" i="1"/>
  <c r="Z40" i="1"/>
  <c r="Y40" i="1"/>
  <c r="X40" i="1"/>
  <c r="W40" i="1"/>
  <c r="Z39" i="1"/>
  <c r="Y39" i="1"/>
  <c r="X39" i="1"/>
  <c r="W39" i="1"/>
  <c r="Z38" i="1"/>
  <c r="Y38" i="1"/>
  <c r="X38" i="1"/>
  <c r="W38" i="1"/>
  <c r="Z37" i="1"/>
  <c r="Y37" i="1"/>
  <c r="X37" i="1"/>
  <c r="W37" i="1"/>
  <c r="Z36" i="1"/>
  <c r="Y36" i="1"/>
  <c r="X36" i="1"/>
  <c r="W36" i="1"/>
  <c r="Z35" i="1"/>
  <c r="Y35" i="1"/>
  <c r="X35" i="1"/>
  <c r="W35" i="1"/>
  <c r="Z34" i="1"/>
  <c r="Y34" i="1"/>
  <c r="X34" i="1"/>
  <c r="W34" i="1"/>
  <c r="AA31" i="1"/>
  <c r="Z31" i="1"/>
  <c r="Y31" i="1"/>
  <c r="Z30" i="1"/>
  <c r="Y30" i="1"/>
  <c r="X30" i="1"/>
  <c r="W30" i="1"/>
  <c r="Z29" i="1"/>
  <c r="Y29" i="1"/>
  <c r="X29" i="1"/>
  <c r="W29" i="1"/>
  <c r="Z28" i="1"/>
  <c r="Y28" i="1"/>
  <c r="X28" i="1"/>
  <c r="W28" i="1"/>
  <c r="Z27" i="1"/>
  <c r="Y27" i="1"/>
  <c r="X27" i="1"/>
  <c r="W27" i="1"/>
  <c r="Z26" i="1"/>
  <c r="Y26" i="1"/>
  <c r="X26" i="1"/>
  <c r="W26" i="1"/>
  <c r="P38" i="1"/>
  <c r="O38" i="1"/>
  <c r="O37" i="1" s="1"/>
  <c r="N38" i="1"/>
  <c r="N37" i="1"/>
  <c r="O36" i="1"/>
  <c r="R32" i="1"/>
  <c r="Q32" i="1"/>
  <c r="P32" i="1"/>
  <c r="O32" i="1"/>
  <c r="N32" i="1"/>
  <c r="M32" i="1"/>
  <c r="R31" i="1"/>
  <c r="Q31" i="1"/>
  <c r="P31" i="1"/>
  <c r="O31" i="1"/>
  <c r="N31" i="1"/>
  <c r="M31" i="1"/>
  <c r="R30" i="1"/>
  <c r="Q30" i="1"/>
  <c r="P30" i="1"/>
  <c r="O30" i="1"/>
  <c r="N30" i="1"/>
  <c r="M30" i="1"/>
  <c r="R29" i="1"/>
  <c r="Q29" i="1"/>
  <c r="P29" i="1"/>
  <c r="O29" i="1"/>
  <c r="N29" i="1"/>
  <c r="M29" i="1"/>
  <c r="R28" i="1"/>
  <c r="Q28" i="1"/>
  <c r="P28" i="1"/>
  <c r="O28" i="1"/>
  <c r="N28" i="1"/>
  <c r="M28" i="1"/>
  <c r="Y21" i="1"/>
  <c r="X21" i="1"/>
  <c r="W21" i="1"/>
  <c r="Y20" i="1"/>
  <c r="X20" i="1"/>
  <c r="W20" i="1"/>
  <c r="Y19" i="1"/>
  <c r="X19" i="1"/>
  <c r="W19" i="1"/>
  <c r="Y18" i="1"/>
  <c r="X18" i="1"/>
  <c r="W18" i="1"/>
  <c r="Y17" i="1"/>
  <c r="X17" i="1"/>
  <c r="W17" i="1"/>
  <c r="Y16" i="1"/>
  <c r="X16" i="1"/>
  <c r="W16" i="1"/>
  <c r="Y15" i="1"/>
  <c r="X15" i="1"/>
  <c r="W15" i="1"/>
  <c r="Y14" i="1"/>
  <c r="X14" i="1"/>
  <c r="W14" i="1"/>
  <c r="Y13" i="1"/>
  <c r="X13" i="1"/>
  <c r="W13" i="1"/>
  <c r="Y12" i="1"/>
  <c r="X12" i="1"/>
  <c r="W12" i="1"/>
  <c r="Z9" i="1"/>
  <c r="Y9" i="1"/>
  <c r="AA9" i="1" s="1"/>
  <c r="Z8" i="1"/>
  <c r="Y8" i="1"/>
  <c r="X8" i="1"/>
  <c r="W8" i="1"/>
  <c r="Z7" i="1"/>
  <c r="Y7" i="1"/>
  <c r="X7" i="1"/>
  <c r="W7" i="1"/>
  <c r="Z6" i="1"/>
  <c r="Y6" i="1"/>
  <c r="X6" i="1"/>
  <c r="W6" i="1"/>
  <c r="Z5" i="1"/>
  <c r="Y5" i="1"/>
  <c r="X5" i="1"/>
  <c r="W5" i="1"/>
  <c r="Z4" i="1"/>
  <c r="Y4" i="1"/>
  <c r="X4" i="1"/>
  <c r="W4" i="1"/>
  <c r="P16" i="1"/>
  <c r="O16" i="1"/>
  <c r="N16" i="1"/>
  <c r="N15" i="1"/>
  <c r="O14" i="1"/>
  <c r="O15" i="1" s="1"/>
  <c r="P15" i="1" s="1"/>
  <c r="R10" i="1"/>
  <c r="Q10" i="1"/>
  <c r="P10" i="1"/>
  <c r="O10" i="1"/>
  <c r="N10" i="1"/>
  <c r="M10" i="1"/>
  <c r="R9" i="1"/>
  <c r="Q9" i="1"/>
  <c r="P9" i="1"/>
  <c r="O9" i="1"/>
  <c r="N9" i="1"/>
  <c r="M9" i="1"/>
  <c r="R8" i="1"/>
  <c r="Q8" i="1"/>
  <c r="P8" i="1"/>
  <c r="O8" i="1"/>
  <c r="N8" i="1"/>
  <c r="M8" i="1"/>
  <c r="R7" i="1"/>
  <c r="Q7" i="1"/>
  <c r="P7" i="1"/>
  <c r="O7" i="1"/>
  <c r="N7" i="1"/>
  <c r="M7" i="1"/>
  <c r="R6" i="1"/>
  <c r="Q6" i="1"/>
  <c r="P6" i="1"/>
  <c r="O6" i="1"/>
  <c r="N6" i="1"/>
  <c r="M6" i="1"/>
  <c r="AC35" i="3" l="1"/>
  <c r="AB36" i="3"/>
  <c r="AE36" i="3"/>
  <c r="AC37" i="3"/>
  <c r="AB38" i="3"/>
  <c r="AE38" i="3"/>
  <c r="AC39" i="3"/>
  <c r="AB40" i="3"/>
  <c r="AE40" i="3"/>
  <c r="AC41" i="3"/>
  <c r="AB42" i="3"/>
  <c r="AE42" i="3"/>
  <c r="AC43" i="3"/>
  <c r="AE34" i="3"/>
  <c r="AB34" i="3"/>
  <c r="AB35" i="3"/>
  <c r="AE35" i="3"/>
  <c r="AB37" i="3"/>
  <c r="AC38" i="3"/>
  <c r="AE39" i="3"/>
  <c r="AB41" i="3"/>
  <c r="AC42" i="3"/>
  <c r="AE43" i="3"/>
  <c r="AC36" i="3"/>
  <c r="AE37" i="3"/>
  <c r="AB39" i="3"/>
  <c r="AC40" i="3"/>
  <c r="AE41" i="3"/>
  <c r="AB43" i="3"/>
  <c r="AC34" i="3"/>
  <c r="AB35" i="4"/>
  <c r="AE35" i="4"/>
  <c r="AC36" i="4"/>
  <c r="AB37" i="4"/>
  <c r="AE37" i="4"/>
  <c r="AC38" i="4"/>
  <c r="AB39" i="4"/>
  <c r="AE39" i="4"/>
  <c r="AC40" i="4"/>
  <c r="AB41" i="4"/>
  <c r="AE41" i="4"/>
  <c r="AC42" i="4"/>
  <c r="AB43" i="4"/>
  <c r="AE43" i="4"/>
  <c r="AC34" i="4"/>
  <c r="AC35" i="4"/>
  <c r="AE36" i="4"/>
  <c r="AB38" i="4"/>
  <c r="AC39" i="4"/>
  <c r="AE40" i="4"/>
  <c r="AB42" i="4"/>
  <c r="AC43" i="4"/>
  <c r="AB34" i="4"/>
  <c r="AB36" i="4"/>
  <c r="AC37" i="4"/>
  <c r="AE38" i="4"/>
  <c r="AB40" i="4"/>
  <c r="AC41" i="4"/>
  <c r="AE42" i="4"/>
  <c r="AE34" i="4"/>
  <c r="AB35" i="8"/>
  <c r="AE35" i="8"/>
  <c r="AC36" i="8"/>
  <c r="AB37" i="8"/>
  <c r="AE37" i="8"/>
  <c r="AC38" i="8"/>
  <c r="AB39" i="8"/>
  <c r="AE39" i="8"/>
  <c r="AC40" i="8"/>
  <c r="AB41" i="8"/>
  <c r="AE41" i="8"/>
  <c r="AC42" i="8"/>
  <c r="AB43" i="8"/>
  <c r="AE43" i="8"/>
  <c r="AC34" i="8"/>
  <c r="AC35" i="8"/>
  <c r="AE36" i="8"/>
  <c r="AB38" i="8"/>
  <c r="AC39" i="8"/>
  <c r="AE40" i="8"/>
  <c r="AB42" i="8"/>
  <c r="AC43" i="8"/>
  <c r="AB34" i="8"/>
  <c r="AB36" i="8"/>
  <c r="AC37" i="8"/>
  <c r="AE38" i="8"/>
  <c r="AB40" i="8"/>
  <c r="AC41" i="8"/>
  <c r="AE42" i="8"/>
  <c r="AE34" i="8"/>
  <c r="AB35" i="9"/>
  <c r="AE35" i="9"/>
  <c r="AC36" i="9"/>
  <c r="AB37" i="9"/>
  <c r="AE37" i="9"/>
  <c r="AC38" i="9"/>
  <c r="AB39" i="9"/>
  <c r="AE39" i="9"/>
  <c r="AC40" i="9"/>
  <c r="AB41" i="9"/>
  <c r="AE41" i="9"/>
  <c r="AC42" i="9"/>
  <c r="AB43" i="9"/>
  <c r="AE43" i="9"/>
  <c r="AC34" i="9"/>
  <c r="AC35" i="9"/>
  <c r="AE36" i="9"/>
  <c r="AB38" i="9"/>
  <c r="AC39" i="9"/>
  <c r="AE40" i="9"/>
  <c r="AB42" i="9"/>
  <c r="AC43" i="9"/>
  <c r="AB34" i="9"/>
  <c r="AB36" i="9"/>
  <c r="AE38" i="9"/>
  <c r="AC41" i="9"/>
  <c r="AE34" i="9"/>
  <c r="AC37" i="9"/>
  <c r="AB40" i="9"/>
  <c r="AE42" i="9"/>
  <c r="AC35" i="11"/>
  <c r="AB36" i="11"/>
  <c r="AE36" i="11"/>
  <c r="AC37" i="11"/>
  <c r="AB38" i="11"/>
  <c r="AE38" i="11"/>
  <c r="AC39" i="11"/>
  <c r="AB40" i="11"/>
  <c r="AE40" i="11"/>
  <c r="AC41" i="11"/>
  <c r="AB42" i="11"/>
  <c r="AE42" i="11"/>
  <c r="AC43" i="11"/>
  <c r="AE34" i="11"/>
  <c r="AB34" i="11"/>
  <c r="AE35" i="11"/>
  <c r="AB37" i="11"/>
  <c r="AC38" i="11"/>
  <c r="AE39" i="11"/>
  <c r="AB41" i="11"/>
  <c r="AC42" i="11"/>
  <c r="AE43" i="11"/>
  <c r="AC36" i="11"/>
  <c r="AB39" i="11"/>
  <c r="AE41" i="11"/>
  <c r="AC34" i="11"/>
  <c r="AB35" i="11"/>
  <c r="AE37" i="11"/>
  <c r="AC40" i="11"/>
  <c r="AB43" i="11"/>
  <c r="AC35" i="1"/>
  <c r="AB36" i="1"/>
  <c r="AE36" i="1"/>
  <c r="AC37" i="1"/>
  <c r="AB38" i="1"/>
  <c r="AE38" i="1"/>
  <c r="AC39" i="1"/>
  <c r="AB40" i="1"/>
  <c r="AE40" i="1"/>
  <c r="AC41" i="1"/>
  <c r="AB42" i="1"/>
  <c r="AE42" i="1"/>
  <c r="AC43" i="1"/>
  <c r="AE34" i="1"/>
  <c r="AB34" i="1"/>
  <c r="AE35" i="1"/>
  <c r="AB37" i="1"/>
  <c r="AC38" i="1"/>
  <c r="AE39" i="1"/>
  <c r="AB41" i="1"/>
  <c r="AC42" i="1"/>
  <c r="AE43" i="1"/>
  <c r="AB35" i="1"/>
  <c r="AC36" i="1"/>
  <c r="AE37" i="1"/>
  <c r="AB39" i="1"/>
  <c r="AC40" i="1"/>
  <c r="AE41" i="1"/>
  <c r="AB43" i="1"/>
  <c r="AC34" i="1"/>
  <c r="AB35" i="6"/>
  <c r="AE35" i="6"/>
  <c r="AC36" i="6"/>
  <c r="AB37" i="6"/>
  <c r="AC35" i="6"/>
  <c r="AE36" i="6"/>
  <c r="AE37" i="6"/>
  <c r="AC38" i="6"/>
  <c r="AB39" i="6"/>
  <c r="AE39" i="6"/>
  <c r="AC40" i="6"/>
  <c r="AB41" i="6"/>
  <c r="AE41" i="6"/>
  <c r="AC42" i="6"/>
  <c r="AB43" i="6"/>
  <c r="AE43" i="6"/>
  <c r="AC34" i="6"/>
  <c r="AB36" i="6"/>
  <c r="AC37" i="6"/>
  <c r="AB38" i="6"/>
  <c r="AE38" i="6"/>
  <c r="AC39" i="6"/>
  <c r="AB40" i="6"/>
  <c r="AE40" i="6"/>
  <c r="AC41" i="6"/>
  <c r="AB42" i="6"/>
  <c r="AE42" i="6"/>
  <c r="AC43" i="6"/>
  <c r="AE34" i="6"/>
  <c r="AB34" i="6"/>
  <c r="AB35" i="5"/>
  <c r="AE35" i="5"/>
  <c r="AC36" i="5"/>
  <c r="AB37" i="5"/>
  <c r="AE37" i="5"/>
  <c r="AC38" i="5"/>
  <c r="AB39" i="5"/>
  <c r="AE39" i="5"/>
  <c r="AC40" i="5"/>
  <c r="AB41" i="5"/>
  <c r="AE41" i="5"/>
  <c r="AC42" i="5"/>
  <c r="AB43" i="5"/>
  <c r="AE43" i="5"/>
  <c r="AC34" i="5"/>
  <c r="AC35" i="5"/>
  <c r="AE36" i="5"/>
  <c r="AB38" i="5"/>
  <c r="AC39" i="5"/>
  <c r="AE40" i="5"/>
  <c r="AB42" i="5"/>
  <c r="AC43" i="5"/>
  <c r="AB34" i="5"/>
  <c r="AB36" i="5"/>
  <c r="AC37" i="5"/>
  <c r="AE38" i="5"/>
  <c r="AB40" i="5"/>
  <c r="AC41" i="5"/>
  <c r="AE42" i="5"/>
  <c r="AE34" i="5"/>
  <c r="AB35" i="12"/>
  <c r="AE35" i="12"/>
  <c r="AC36" i="12"/>
  <c r="AB37" i="12"/>
  <c r="AE37" i="12"/>
  <c r="AC38" i="12"/>
  <c r="AB39" i="12"/>
  <c r="AE39" i="12"/>
  <c r="AC40" i="12"/>
  <c r="AB41" i="12"/>
  <c r="AE41" i="12"/>
  <c r="AC42" i="12"/>
  <c r="AB43" i="12"/>
  <c r="AE43" i="12"/>
  <c r="AC34" i="12"/>
  <c r="AC35" i="12"/>
  <c r="AE36" i="12"/>
  <c r="AB38" i="12"/>
  <c r="AC39" i="12"/>
  <c r="AE40" i="12"/>
  <c r="AB42" i="12"/>
  <c r="AC43" i="12"/>
  <c r="AB34" i="12"/>
  <c r="AB36" i="12"/>
  <c r="AC37" i="12"/>
  <c r="AE38" i="12"/>
  <c r="AB40" i="12"/>
  <c r="AC41" i="12"/>
  <c r="AE42" i="12"/>
  <c r="AE34" i="12"/>
  <c r="AC35" i="10"/>
  <c r="AB36" i="10"/>
  <c r="AE36" i="10"/>
  <c r="AC37" i="10"/>
  <c r="AB38" i="10"/>
  <c r="AE38" i="10"/>
  <c r="AC39" i="10"/>
  <c r="AB40" i="10"/>
  <c r="AE40" i="10"/>
  <c r="AC41" i="10"/>
  <c r="AB42" i="10"/>
  <c r="AE42" i="10"/>
  <c r="AC43" i="10"/>
  <c r="AE34" i="10"/>
  <c r="AB34" i="10"/>
  <c r="AE35" i="10"/>
  <c r="AB37" i="10"/>
  <c r="AC38" i="10"/>
  <c r="AE39" i="10"/>
  <c r="AB41" i="10"/>
  <c r="AC42" i="10"/>
  <c r="AE43" i="10"/>
  <c r="AC36" i="10"/>
  <c r="AB39" i="10"/>
  <c r="AE41" i="10"/>
  <c r="AC34" i="10"/>
  <c r="AB35" i="10"/>
  <c r="AE37" i="10"/>
  <c r="AC40" i="10"/>
  <c r="AB43" i="10"/>
  <c r="AB13" i="3"/>
  <c r="AE13" i="3"/>
  <c r="AC14" i="3"/>
  <c r="AB15" i="3"/>
  <c r="AE15" i="3"/>
  <c r="AC16" i="3"/>
  <c r="AB17" i="3"/>
  <c r="AE17" i="3"/>
  <c r="AC18" i="3"/>
  <c r="AB19" i="3"/>
  <c r="AE19" i="3"/>
  <c r="AC20" i="3"/>
  <c r="AB21" i="3"/>
  <c r="AE21" i="3"/>
  <c r="AC12" i="3"/>
  <c r="AB14" i="3"/>
  <c r="AC15" i="3"/>
  <c r="AE16" i="3"/>
  <c r="AB18" i="3"/>
  <c r="AC19" i="3"/>
  <c r="AE20" i="3"/>
  <c r="AE12" i="3"/>
  <c r="AC13" i="3"/>
  <c r="AE14" i="3"/>
  <c r="AB16" i="3"/>
  <c r="AC17" i="3"/>
  <c r="AE18" i="3"/>
  <c r="AB20" i="3"/>
  <c r="AC21" i="3"/>
  <c r="AB12" i="3"/>
  <c r="AB13" i="6"/>
  <c r="AE13" i="6"/>
  <c r="AC14" i="6"/>
  <c r="AB15" i="6"/>
  <c r="AE15" i="6"/>
  <c r="AC16" i="6"/>
  <c r="AB17" i="6"/>
  <c r="AE17" i="6"/>
  <c r="AC18" i="6"/>
  <c r="AB19" i="6"/>
  <c r="AE19" i="6"/>
  <c r="AC20" i="6"/>
  <c r="AB21" i="6"/>
  <c r="AE21" i="6"/>
  <c r="AC12" i="6"/>
  <c r="AC13" i="6"/>
  <c r="AB14" i="6"/>
  <c r="AE14" i="6"/>
  <c r="AC15" i="6"/>
  <c r="AB16" i="6"/>
  <c r="AE16" i="6"/>
  <c r="AC17" i="6"/>
  <c r="AB18" i="6"/>
  <c r="AE18" i="6"/>
  <c r="AC19" i="6"/>
  <c r="AB20" i="6"/>
  <c r="AE20" i="6"/>
  <c r="AC21" i="6"/>
  <c r="AE12" i="6"/>
  <c r="AB12" i="6"/>
  <c r="AC13" i="4"/>
  <c r="AB14" i="4"/>
  <c r="AE14" i="4"/>
  <c r="AC15" i="4"/>
  <c r="AB16" i="4"/>
  <c r="AE16" i="4"/>
  <c r="AC17" i="4"/>
  <c r="AB18" i="4"/>
  <c r="AE18" i="4"/>
  <c r="AC19" i="4"/>
  <c r="AB20" i="4"/>
  <c r="AE20" i="4"/>
  <c r="AC21" i="4"/>
  <c r="AE12" i="4"/>
  <c r="AB12" i="4"/>
  <c r="AB13" i="4"/>
  <c r="AC14" i="4"/>
  <c r="AE15" i="4"/>
  <c r="AB17" i="4"/>
  <c r="AC18" i="4"/>
  <c r="AE19" i="4"/>
  <c r="AB21" i="4"/>
  <c r="AC12" i="4"/>
  <c r="AE13" i="4"/>
  <c r="AB15" i="4"/>
  <c r="AC16" i="4"/>
  <c r="AE17" i="4"/>
  <c r="AB19" i="4"/>
  <c r="AC20" i="4"/>
  <c r="AE21" i="4"/>
  <c r="AC13" i="5"/>
  <c r="AB14" i="5"/>
  <c r="AE14" i="5"/>
  <c r="AC15" i="5"/>
  <c r="AB16" i="5"/>
  <c r="AE16" i="5"/>
  <c r="AC17" i="5"/>
  <c r="AB18" i="5"/>
  <c r="AE18" i="5"/>
  <c r="AC19" i="5"/>
  <c r="AB20" i="5"/>
  <c r="AE20" i="5"/>
  <c r="AC21" i="5"/>
  <c r="AE12" i="5"/>
  <c r="AB12" i="5"/>
  <c r="AB13" i="5"/>
  <c r="AC14" i="5"/>
  <c r="AE15" i="5"/>
  <c r="AB17" i="5"/>
  <c r="AC18" i="5"/>
  <c r="AE19" i="5"/>
  <c r="AB21" i="5"/>
  <c r="AC12" i="5"/>
  <c r="AE13" i="5"/>
  <c r="AB15" i="5"/>
  <c r="AC16" i="5"/>
  <c r="AE17" i="5"/>
  <c r="AB19" i="5"/>
  <c r="AC20" i="5"/>
  <c r="AE21" i="5"/>
  <c r="AC13" i="8"/>
  <c r="AB14" i="8"/>
  <c r="AE14" i="8"/>
  <c r="AC15" i="8"/>
  <c r="AB16" i="8"/>
  <c r="AE16" i="8"/>
  <c r="AC17" i="8"/>
  <c r="AB18" i="8"/>
  <c r="AE18" i="8"/>
  <c r="AC19" i="8"/>
  <c r="AB20" i="8"/>
  <c r="AE20" i="8"/>
  <c r="AC21" i="8"/>
  <c r="AE12" i="8"/>
  <c r="AB12" i="8"/>
  <c r="AB13" i="8"/>
  <c r="AC14" i="8"/>
  <c r="AE15" i="8"/>
  <c r="AB17" i="8"/>
  <c r="AC18" i="8"/>
  <c r="AE19" i="8"/>
  <c r="AB21" i="8"/>
  <c r="AC12" i="8"/>
  <c r="AE13" i="8"/>
  <c r="AB15" i="8"/>
  <c r="AC16" i="8"/>
  <c r="AE17" i="8"/>
  <c r="AB19" i="8"/>
  <c r="AC20" i="8"/>
  <c r="AE21" i="8"/>
  <c r="AC13" i="12"/>
  <c r="AB14" i="12"/>
  <c r="AE14" i="12"/>
  <c r="AC15" i="12"/>
  <c r="AB16" i="12"/>
  <c r="AE16" i="12"/>
  <c r="AC17" i="12"/>
  <c r="AB18" i="12"/>
  <c r="AE18" i="12"/>
  <c r="AC19" i="12"/>
  <c r="AB20" i="12"/>
  <c r="AE20" i="12"/>
  <c r="AC21" i="12"/>
  <c r="AE12" i="12"/>
  <c r="AB12" i="12"/>
  <c r="AB13" i="12"/>
  <c r="AC14" i="12"/>
  <c r="AE15" i="12"/>
  <c r="AB17" i="12"/>
  <c r="AC18" i="12"/>
  <c r="AE19" i="12"/>
  <c r="AB21" i="12"/>
  <c r="AC12" i="12"/>
  <c r="AE13" i="12"/>
  <c r="AB15" i="12"/>
  <c r="AC16" i="12"/>
  <c r="AE17" i="12"/>
  <c r="AB19" i="12"/>
  <c r="AC20" i="12"/>
  <c r="AE21" i="12"/>
  <c r="AB13" i="9"/>
  <c r="AE13" i="9"/>
  <c r="AC14" i="9"/>
  <c r="AB15" i="9"/>
  <c r="AE15" i="9"/>
  <c r="AC16" i="9"/>
  <c r="AB17" i="9"/>
  <c r="AE17" i="9"/>
  <c r="AC18" i="9"/>
  <c r="AB19" i="9"/>
  <c r="AB14" i="9"/>
  <c r="AC15" i="9"/>
  <c r="AE16" i="9"/>
  <c r="AB18" i="9"/>
  <c r="AC19" i="9"/>
  <c r="AB20" i="9"/>
  <c r="AE20" i="9"/>
  <c r="AC21" i="9"/>
  <c r="AE12" i="9"/>
  <c r="AB12" i="9"/>
  <c r="AE14" i="9"/>
  <c r="AC17" i="9"/>
  <c r="AE19" i="9"/>
  <c r="AB21" i="9"/>
  <c r="AC12" i="9"/>
  <c r="AC13" i="9"/>
  <c r="AB16" i="9"/>
  <c r="AE18" i="9"/>
  <c r="AC20" i="9"/>
  <c r="AE21" i="9"/>
  <c r="AB13" i="10"/>
  <c r="AE13" i="10"/>
  <c r="AC14" i="10"/>
  <c r="AB15" i="10"/>
  <c r="AE15" i="10"/>
  <c r="AC16" i="10"/>
  <c r="AB17" i="10"/>
  <c r="AE17" i="10"/>
  <c r="AC18" i="10"/>
  <c r="AB19" i="10"/>
  <c r="AE19" i="10"/>
  <c r="AC20" i="10"/>
  <c r="AB21" i="10"/>
  <c r="AE21" i="10"/>
  <c r="AC12" i="10"/>
  <c r="AB14" i="10"/>
  <c r="AC15" i="10"/>
  <c r="AE16" i="10"/>
  <c r="AB18" i="10"/>
  <c r="AC19" i="10"/>
  <c r="AE20" i="10"/>
  <c r="AE12" i="10"/>
  <c r="AC13" i="10"/>
  <c r="AB16" i="10"/>
  <c r="AE18" i="10"/>
  <c r="AC21" i="10"/>
  <c r="AE14" i="10"/>
  <c r="AC17" i="10"/>
  <c r="AB20" i="10"/>
  <c r="AB12" i="10"/>
  <c r="AB13" i="11"/>
  <c r="AE13" i="11"/>
  <c r="AC14" i="11"/>
  <c r="AB15" i="11"/>
  <c r="AE15" i="11"/>
  <c r="AC16" i="11"/>
  <c r="AB17" i="11"/>
  <c r="AE17" i="11"/>
  <c r="AC18" i="11"/>
  <c r="AB19" i="11"/>
  <c r="AE19" i="11"/>
  <c r="AC20" i="11"/>
  <c r="AB21" i="11"/>
  <c r="AE21" i="11"/>
  <c r="AC12" i="11"/>
  <c r="AB14" i="11"/>
  <c r="AC15" i="11"/>
  <c r="AE16" i="11"/>
  <c r="AB18" i="11"/>
  <c r="AC19" i="11"/>
  <c r="AE20" i="11"/>
  <c r="AE12" i="11"/>
  <c r="AC13" i="11"/>
  <c r="AB16" i="11"/>
  <c r="AE18" i="11"/>
  <c r="AC21" i="11"/>
  <c r="AE14" i="11"/>
  <c r="AC17" i="11"/>
  <c r="AB20" i="11"/>
  <c r="AB12" i="11"/>
  <c r="T36" i="11"/>
  <c r="S32" i="11"/>
  <c r="T32" i="11" s="1"/>
  <c r="S30" i="11"/>
  <c r="T30" i="11" s="1"/>
  <c r="S28" i="11"/>
  <c r="T28" i="11" s="1"/>
  <c r="U36" i="11"/>
  <c r="S31" i="11"/>
  <c r="U31" i="11" s="1"/>
  <c r="S29" i="11"/>
  <c r="U29" i="11" s="1"/>
  <c r="Q36" i="11"/>
  <c r="R36" i="11" s="1"/>
  <c r="U28" i="11"/>
  <c r="T29" i="11"/>
  <c r="U30" i="11"/>
  <c r="T31" i="11"/>
  <c r="U32" i="11"/>
  <c r="T14" i="11"/>
  <c r="S10" i="11"/>
  <c r="T10" i="11" s="1"/>
  <c r="S7" i="11"/>
  <c r="T7" i="11" s="1"/>
  <c r="S6" i="11"/>
  <c r="U14" i="11"/>
  <c r="S9" i="11"/>
  <c r="U9" i="11" s="1"/>
  <c r="S8" i="11"/>
  <c r="Q14" i="11"/>
  <c r="R14" i="11" s="1"/>
  <c r="U7" i="11"/>
  <c r="U10" i="11"/>
  <c r="T9" i="11"/>
  <c r="P37" i="10"/>
  <c r="S36" i="10"/>
  <c r="Q36" i="10"/>
  <c r="R36" i="10" s="1"/>
  <c r="U36" i="10"/>
  <c r="P15" i="10"/>
  <c r="S14" i="10"/>
  <c r="Q14" i="10"/>
  <c r="R14" i="10" s="1"/>
  <c r="U14" i="10"/>
  <c r="T36" i="9"/>
  <c r="S32" i="9"/>
  <c r="T32" i="9" s="1"/>
  <c r="S31" i="9"/>
  <c r="S28" i="9"/>
  <c r="T28" i="9" s="1"/>
  <c r="U36" i="9"/>
  <c r="S30" i="9"/>
  <c r="T30" i="9" s="1"/>
  <c r="S29" i="9"/>
  <c r="Q36" i="9"/>
  <c r="R36" i="9" s="1"/>
  <c r="S36" i="9"/>
  <c r="U28" i="9"/>
  <c r="U32" i="9"/>
  <c r="P15" i="9"/>
  <c r="S14" i="9"/>
  <c r="Q14" i="9"/>
  <c r="R14" i="9" s="1"/>
  <c r="U14" i="9"/>
  <c r="P37" i="12"/>
  <c r="S36" i="12"/>
  <c r="Q36" i="12"/>
  <c r="R36" i="12" s="1"/>
  <c r="U36" i="12"/>
  <c r="P15" i="12"/>
  <c r="S14" i="12"/>
  <c r="Q14" i="12"/>
  <c r="R14" i="12" s="1"/>
  <c r="U14" i="12"/>
  <c r="T36" i="8"/>
  <c r="S31" i="8"/>
  <c r="U31" i="8" s="1"/>
  <c r="S30" i="8"/>
  <c r="U36" i="8"/>
  <c r="S32" i="8"/>
  <c r="T32" i="8" s="1"/>
  <c r="S29" i="8"/>
  <c r="U29" i="8" s="1"/>
  <c r="S28" i="8"/>
  <c r="Q36" i="8"/>
  <c r="R36" i="8" s="1"/>
  <c r="T29" i="8"/>
  <c r="T31" i="8"/>
  <c r="U32" i="8"/>
  <c r="P15" i="8"/>
  <c r="S14" i="8"/>
  <c r="Q14" i="8"/>
  <c r="R14" i="8" s="1"/>
  <c r="U14" i="8"/>
  <c r="T36" i="5"/>
  <c r="S31" i="5"/>
  <c r="U31" i="5" s="1"/>
  <c r="S30" i="5"/>
  <c r="U36" i="5"/>
  <c r="S29" i="5"/>
  <c r="U29" i="5" s="1"/>
  <c r="S32" i="5"/>
  <c r="T32" i="5" s="1"/>
  <c r="S28" i="5"/>
  <c r="Q36" i="5"/>
  <c r="R36" i="5" s="1"/>
  <c r="T29" i="5"/>
  <c r="T31" i="5"/>
  <c r="U32" i="5"/>
  <c r="P15" i="5"/>
  <c r="S14" i="5"/>
  <c r="Q14" i="5"/>
  <c r="R14" i="5" s="1"/>
  <c r="U14" i="5"/>
  <c r="P37" i="4"/>
  <c r="S36" i="4"/>
  <c r="Q36" i="4"/>
  <c r="R36" i="4" s="1"/>
  <c r="U36" i="4"/>
  <c r="T14" i="4"/>
  <c r="S10" i="4"/>
  <c r="T10" i="4" s="1"/>
  <c r="S9" i="4"/>
  <c r="S6" i="4"/>
  <c r="T6" i="4" s="1"/>
  <c r="U14" i="4"/>
  <c r="S8" i="4"/>
  <c r="T8" i="4" s="1"/>
  <c r="S7" i="4"/>
  <c r="Q14" i="4"/>
  <c r="R14" i="4" s="1"/>
  <c r="U8" i="4"/>
  <c r="P37" i="6"/>
  <c r="S36" i="6"/>
  <c r="Q36" i="6"/>
  <c r="R36" i="6" s="1"/>
  <c r="U36" i="6"/>
  <c r="P15" i="6"/>
  <c r="S14" i="6"/>
  <c r="Q14" i="6"/>
  <c r="R14" i="6" s="1"/>
  <c r="U14" i="6"/>
  <c r="P37" i="3"/>
  <c r="S36" i="3"/>
  <c r="U36" i="3"/>
  <c r="Q36" i="3"/>
  <c r="R36" i="3" s="1"/>
  <c r="S9" i="3"/>
  <c r="U9" i="3" s="1"/>
  <c r="S8" i="3"/>
  <c r="T14" i="3"/>
  <c r="S10" i="3"/>
  <c r="T10" i="3" s="1"/>
  <c r="S7" i="3"/>
  <c r="U7" i="3" s="1"/>
  <c r="S6" i="3"/>
  <c r="U14" i="3"/>
  <c r="S14" i="3"/>
  <c r="N14" i="3"/>
  <c r="P14" i="3" s="1"/>
  <c r="Q14" i="3" s="1"/>
  <c r="R14" i="3" s="1"/>
  <c r="T7" i="3"/>
  <c r="T9" i="3"/>
  <c r="U10" i="3"/>
  <c r="P37" i="1"/>
  <c r="S36" i="1"/>
  <c r="U36" i="1"/>
  <c r="N36" i="1"/>
  <c r="P36" i="1" s="1"/>
  <c r="Q36" i="1" s="1"/>
  <c r="R36" i="1" s="1"/>
  <c r="AF12" i="1"/>
  <c r="Z21" i="1"/>
  <c r="AE21" i="1" s="1"/>
  <c r="Z12" i="1"/>
  <c r="AE12" i="1" s="1"/>
  <c r="Z13" i="1"/>
  <c r="AE13" i="1" s="1"/>
  <c r="Z14" i="1"/>
  <c r="AE14" i="1" s="1"/>
  <c r="Z15" i="1"/>
  <c r="AE15" i="1" s="1"/>
  <c r="Z16" i="1"/>
  <c r="AE16" i="1" s="1"/>
  <c r="Z17" i="1"/>
  <c r="AE17" i="1" s="1"/>
  <c r="Z18" i="1"/>
  <c r="AE18" i="1" s="1"/>
  <c r="Z19" i="1"/>
  <c r="AE19" i="1" s="1"/>
  <c r="Z20" i="1"/>
  <c r="AE20" i="1" s="1"/>
  <c r="AB12" i="1"/>
  <c r="AF21" i="1"/>
  <c r="AC21" i="1"/>
  <c r="AA21" i="1"/>
  <c r="AF19" i="1"/>
  <c r="AC19" i="1"/>
  <c r="AA19" i="1"/>
  <c r="AB18" i="1"/>
  <c r="AF17" i="1"/>
  <c r="AC17" i="1"/>
  <c r="AA17" i="1"/>
  <c r="AB16" i="1"/>
  <c r="AF15" i="1"/>
  <c r="AC15" i="1"/>
  <c r="AA15" i="1"/>
  <c r="AB14" i="1"/>
  <c r="AF13" i="1"/>
  <c r="AC13" i="1"/>
  <c r="AA13" i="1"/>
  <c r="AA12" i="1"/>
  <c r="AC12" i="1"/>
  <c r="AF20" i="1"/>
  <c r="AC20" i="1"/>
  <c r="AF18" i="1"/>
  <c r="AC18" i="1"/>
  <c r="AF16" i="1"/>
  <c r="AC16" i="1"/>
  <c r="AF14" i="1"/>
  <c r="AC14" i="1"/>
  <c r="S9" i="1"/>
  <c r="U9" i="1" s="1"/>
  <c r="S8" i="1"/>
  <c r="T14" i="1"/>
  <c r="S10" i="1"/>
  <c r="T10" i="1" s="1"/>
  <c r="S7" i="1"/>
  <c r="U7" i="1" s="1"/>
  <c r="S6" i="1"/>
  <c r="T6" i="1" s="1"/>
  <c r="U14" i="1"/>
  <c r="S14" i="1"/>
  <c r="N14" i="1"/>
  <c r="P14" i="1" s="1"/>
  <c r="Q14" i="1" s="1"/>
  <c r="R14" i="1" s="1"/>
  <c r="T7" i="1"/>
  <c r="T9" i="1"/>
  <c r="U10" i="1"/>
  <c r="G121" i="14"/>
  <c r="F121" i="14"/>
  <c r="E121" i="14"/>
  <c r="D121" i="14"/>
  <c r="C121" i="14"/>
  <c r="B121" i="14"/>
  <c r="G108" i="14"/>
  <c r="F108" i="14"/>
  <c r="E108" i="14"/>
  <c r="D108" i="14"/>
  <c r="C108" i="14"/>
  <c r="B108" i="14"/>
  <c r="G95" i="14"/>
  <c r="F95" i="14"/>
  <c r="E95" i="14"/>
  <c r="D95" i="14"/>
  <c r="C95" i="14"/>
  <c r="B95" i="14"/>
  <c r="G82" i="14"/>
  <c r="F82" i="14"/>
  <c r="E82" i="14"/>
  <c r="D82" i="14"/>
  <c r="C82" i="14"/>
  <c r="B82" i="14"/>
  <c r="G69" i="14"/>
  <c r="F69" i="14"/>
  <c r="E69" i="14"/>
  <c r="D69" i="14"/>
  <c r="C69" i="14"/>
  <c r="B69" i="14"/>
  <c r="G56" i="14"/>
  <c r="F56" i="14"/>
  <c r="E56" i="14"/>
  <c r="D56" i="14"/>
  <c r="C56" i="14"/>
  <c r="B56" i="14"/>
  <c r="G43" i="14"/>
  <c r="F43" i="14"/>
  <c r="E43" i="14"/>
  <c r="D43" i="14"/>
  <c r="C43" i="14"/>
  <c r="B43" i="14"/>
  <c r="G30" i="14"/>
  <c r="F30" i="14"/>
  <c r="E30" i="14"/>
  <c r="D30" i="14"/>
  <c r="C30" i="14"/>
  <c r="B30" i="14"/>
  <c r="G17" i="14"/>
  <c r="F17" i="14"/>
  <c r="E17" i="14"/>
  <c r="D17" i="14"/>
  <c r="C17" i="14"/>
  <c r="B17" i="14"/>
  <c r="G4" i="14"/>
  <c r="F4" i="14"/>
  <c r="E4" i="14"/>
  <c r="D4" i="14"/>
  <c r="C4" i="14"/>
  <c r="B4" i="14"/>
  <c r="C13" i="13"/>
  <c r="E13" i="13"/>
  <c r="G22" i="13"/>
  <c r="F22" i="13"/>
  <c r="E22" i="13"/>
  <c r="D22" i="13"/>
  <c r="C22" i="13"/>
  <c r="B22" i="13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D18" i="13"/>
  <c r="C18" i="13"/>
  <c r="B18" i="13"/>
  <c r="G17" i="13"/>
  <c r="F17" i="13"/>
  <c r="E17" i="13"/>
  <c r="D17" i="13"/>
  <c r="C17" i="13"/>
  <c r="B17" i="13"/>
  <c r="G16" i="13"/>
  <c r="F16" i="13"/>
  <c r="E16" i="13"/>
  <c r="D16" i="13"/>
  <c r="C16" i="13"/>
  <c r="B16" i="13"/>
  <c r="G15" i="13"/>
  <c r="F15" i="13"/>
  <c r="E15" i="13"/>
  <c r="D15" i="13"/>
  <c r="C15" i="13"/>
  <c r="B15" i="13"/>
  <c r="G14" i="13"/>
  <c r="F14" i="13"/>
  <c r="E14" i="13"/>
  <c r="D14" i="13"/>
  <c r="C14" i="13"/>
  <c r="B14" i="13"/>
  <c r="G13" i="13"/>
  <c r="F13" i="13"/>
  <c r="D13" i="13"/>
  <c r="B13" i="13"/>
  <c r="C12" i="13"/>
  <c r="D12" i="13"/>
  <c r="E12" i="13"/>
  <c r="F12" i="13"/>
  <c r="G12" i="13"/>
  <c r="B12" i="13"/>
  <c r="E28" i="11"/>
  <c r="E27" i="11"/>
  <c r="K24" i="11"/>
  <c r="J24" i="11"/>
  <c r="I24" i="11"/>
  <c r="H24" i="11"/>
  <c r="G24" i="11"/>
  <c r="E24" i="11"/>
  <c r="D24" i="11"/>
  <c r="C24" i="11"/>
  <c r="B24" i="11"/>
  <c r="A24" i="11"/>
  <c r="E28" i="10"/>
  <c r="E27" i="10"/>
  <c r="U6" i="11" l="1"/>
  <c r="T6" i="11"/>
  <c r="U8" i="11"/>
  <c r="T8" i="11"/>
  <c r="T36" i="10"/>
  <c r="S31" i="10"/>
  <c r="S30" i="10"/>
  <c r="S32" i="10"/>
  <c r="S29" i="10"/>
  <c r="S28" i="10"/>
  <c r="S10" i="10"/>
  <c r="S9" i="10"/>
  <c r="S6" i="10"/>
  <c r="T14" i="10"/>
  <c r="S8" i="10"/>
  <c r="S7" i="10"/>
  <c r="U30" i="9"/>
  <c r="U29" i="9"/>
  <c r="T29" i="9"/>
  <c r="U31" i="9"/>
  <c r="T31" i="9"/>
  <c r="T14" i="9"/>
  <c r="S9" i="9"/>
  <c r="S8" i="9"/>
  <c r="S10" i="9"/>
  <c r="S7" i="9"/>
  <c r="S6" i="9"/>
  <c r="T36" i="12"/>
  <c r="S31" i="12"/>
  <c r="S30" i="12"/>
  <c r="S32" i="12"/>
  <c r="S29" i="12"/>
  <c r="S28" i="12"/>
  <c r="T14" i="12"/>
  <c r="S10" i="12"/>
  <c r="S9" i="12"/>
  <c r="S6" i="12"/>
  <c r="S8" i="12"/>
  <c r="S7" i="12"/>
  <c r="U28" i="8"/>
  <c r="T28" i="8"/>
  <c r="U30" i="8"/>
  <c r="T30" i="8"/>
  <c r="T14" i="8"/>
  <c r="S9" i="8"/>
  <c r="S8" i="8"/>
  <c r="S6" i="8"/>
  <c r="S10" i="8"/>
  <c r="S7" i="8"/>
  <c r="U28" i="5"/>
  <c r="T28" i="5"/>
  <c r="U30" i="5"/>
  <c r="T30" i="5"/>
  <c r="T14" i="5"/>
  <c r="S10" i="5"/>
  <c r="S9" i="5"/>
  <c r="S8" i="5"/>
  <c r="S7" i="5"/>
  <c r="S6" i="5"/>
  <c r="T36" i="4"/>
  <c r="S31" i="4"/>
  <c r="S30" i="4"/>
  <c r="S32" i="4"/>
  <c r="S29" i="4"/>
  <c r="S28" i="4"/>
  <c r="U10" i="4"/>
  <c r="U6" i="4"/>
  <c r="U7" i="4"/>
  <c r="T7" i="4"/>
  <c r="U9" i="4"/>
  <c r="T9" i="4"/>
  <c r="S32" i="6"/>
  <c r="S31" i="6"/>
  <c r="S28" i="6"/>
  <c r="T36" i="6"/>
  <c r="S30" i="6"/>
  <c r="S29" i="6"/>
  <c r="T14" i="6"/>
  <c r="S10" i="6"/>
  <c r="S9" i="6"/>
  <c r="S6" i="6"/>
  <c r="S8" i="6"/>
  <c r="S7" i="6"/>
  <c r="S32" i="3"/>
  <c r="S29" i="3"/>
  <c r="S28" i="3"/>
  <c r="T36" i="3"/>
  <c r="S31" i="3"/>
  <c r="S30" i="3"/>
  <c r="U6" i="3"/>
  <c r="T6" i="3"/>
  <c r="U8" i="3"/>
  <c r="T8" i="3"/>
  <c r="S30" i="1"/>
  <c r="T36" i="1"/>
  <c r="S32" i="1"/>
  <c r="S29" i="1"/>
  <c r="S28" i="1"/>
  <c r="S31" i="1"/>
  <c r="AB19" i="1"/>
  <c r="AB15" i="1"/>
  <c r="AA18" i="1"/>
  <c r="AA14" i="1"/>
  <c r="AB20" i="1"/>
  <c r="AB21" i="1"/>
  <c r="AB17" i="1"/>
  <c r="AB13" i="1"/>
  <c r="AA20" i="1"/>
  <c r="AA16" i="1"/>
  <c r="U6" i="1"/>
  <c r="U8" i="1"/>
  <c r="T8" i="1"/>
  <c r="K24" i="10"/>
  <c r="J24" i="10"/>
  <c r="I24" i="10"/>
  <c r="H24" i="10"/>
  <c r="G24" i="10"/>
  <c r="E24" i="10"/>
  <c r="D24" i="10"/>
  <c r="C24" i="10"/>
  <c r="B24" i="10"/>
  <c r="A24" i="10"/>
  <c r="E28" i="9"/>
  <c r="E27" i="9"/>
  <c r="K24" i="9"/>
  <c r="J24" i="9"/>
  <c r="I24" i="9"/>
  <c r="H24" i="9"/>
  <c r="G24" i="9"/>
  <c r="E24" i="9"/>
  <c r="D24" i="9"/>
  <c r="C24" i="9"/>
  <c r="B24" i="9"/>
  <c r="A24" i="9"/>
  <c r="E27" i="12"/>
  <c r="E28" i="12"/>
  <c r="K24" i="12"/>
  <c r="J24" i="12"/>
  <c r="I24" i="12"/>
  <c r="H24" i="12"/>
  <c r="G24" i="12"/>
  <c r="E24" i="12"/>
  <c r="D24" i="12"/>
  <c r="C24" i="12"/>
  <c r="A24" i="12"/>
  <c r="B24" i="12"/>
  <c r="E27" i="8"/>
  <c r="E26" i="8"/>
  <c r="K23" i="8"/>
  <c r="J23" i="8"/>
  <c r="I23" i="8"/>
  <c r="H23" i="8"/>
  <c r="G23" i="8"/>
  <c r="E23" i="8"/>
  <c r="D23" i="8"/>
  <c r="C23" i="8"/>
  <c r="B23" i="8"/>
  <c r="A23" i="8"/>
  <c r="U28" i="10" l="1"/>
  <c r="T28" i="10"/>
  <c r="U32" i="10"/>
  <c r="T32" i="10"/>
  <c r="T31" i="10"/>
  <c r="U31" i="10"/>
  <c r="T29" i="10"/>
  <c r="U29" i="10"/>
  <c r="U30" i="10"/>
  <c r="T30" i="10"/>
  <c r="U7" i="10"/>
  <c r="T7" i="10"/>
  <c r="U9" i="10"/>
  <c r="T9" i="10"/>
  <c r="U8" i="10"/>
  <c r="T8" i="10"/>
  <c r="U6" i="10"/>
  <c r="T6" i="10"/>
  <c r="U10" i="10"/>
  <c r="T10" i="10"/>
  <c r="U6" i="9"/>
  <c r="T6" i="9"/>
  <c r="T10" i="9"/>
  <c r="U10" i="9"/>
  <c r="U9" i="9"/>
  <c r="T9" i="9"/>
  <c r="U7" i="9"/>
  <c r="T7" i="9"/>
  <c r="U8" i="9"/>
  <c r="T8" i="9"/>
  <c r="U28" i="12"/>
  <c r="T28" i="12"/>
  <c r="T32" i="12"/>
  <c r="U32" i="12"/>
  <c r="U31" i="12"/>
  <c r="T31" i="12"/>
  <c r="U29" i="12"/>
  <c r="T29" i="12"/>
  <c r="U30" i="12"/>
  <c r="T30" i="12"/>
  <c r="U7" i="12"/>
  <c r="T7" i="12"/>
  <c r="T6" i="12"/>
  <c r="U6" i="12"/>
  <c r="T10" i="12"/>
  <c r="U10" i="12"/>
  <c r="T8" i="12"/>
  <c r="U8" i="12"/>
  <c r="U9" i="12"/>
  <c r="T9" i="12"/>
  <c r="U7" i="8"/>
  <c r="T7" i="8"/>
  <c r="U6" i="8"/>
  <c r="T6" i="8"/>
  <c r="U9" i="8"/>
  <c r="T9" i="8"/>
  <c r="T10" i="8"/>
  <c r="U10" i="8"/>
  <c r="U8" i="8"/>
  <c r="T8" i="8"/>
  <c r="T6" i="5"/>
  <c r="U6" i="5"/>
  <c r="T8" i="5"/>
  <c r="U8" i="5"/>
  <c r="T10" i="5"/>
  <c r="U10" i="5"/>
  <c r="U7" i="5"/>
  <c r="T7" i="5"/>
  <c r="U9" i="5"/>
  <c r="T9" i="5"/>
  <c r="U29" i="4"/>
  <c r="T29" i="4"/>
  <c r="U28" i="4"/>
  <c r="T28" i="4"/>
  <c r="T32" i="4"/>
  <c r="U32" i="4"/>
  <c r="U31" i="4"/>
  <c r="T31" i="4"/>
  <c r="U30" i="4"/>
  <c r="T30" i="4"/>
  <c r="U29" i="6"/>
  <c r="T29" i="6"/>
  <c r="U31" i="6"/>
  <c r="T31" i="6"/>
  <c r="U30" i="6"/>
  <c r="T30" i="6"/>
  <c r="U28" i="6"/>
  <c r="T28" i="6"/>
  <c r="U32" i="6"/>
  <c r="T32" i="6"/>
  <c r="U7" i="6"/>
  <c r="T7" i="6"/>
  <c r="T6" i="6"/>
  <c r="U6" i="6"/>
  <c r="T10" i="6"/>
  <c r="U10" i="6"/>
  <c r="T8" i="6"/>
  <c r="U8" i="6"/>
  <c r="U9" i="6"/>
  <c r="T9" i="6"/>
  <c r="U30" i="3"/>
  <c r="T30" i="3"/>
  <c r="T29" i="3"/>
  <c r="U29" i="3"/>
  <c r="T31" i="3"/>
  <c r="U31" i="3"/>
  <c r="U28" i="3"/>
  <c r="T28" i="3"/>
  <c r="U32" i="3"/>
  <c r="T32" i="3"/>
  <c r="U31" i="1"/>
  <c r="T31" i="1"/>
  <c r="U29" i="1"/>
  <c r="T29" i="1"/>
  <c r="U28" i="1"/>
  <c r="T28" i="1"/>
  <c r="T32" i="1"/>
  <c r="U32" i="1"/>
  <c r="U30" i="1"/>
  <c r="T30" i="1"/>
  <c r="E71" i="7"/>
  <c r="E70" i="7"/>
  <c r="K66" i="7"/>
  <c r="J66" i="7"/>
  <c r="I66" i="7"/>
  <c r="H66" i="7"/>
  <c r="G66" i="7"/>
  <c r="E66" i="7"/>
  <c r="D66" i="7"/>
  <c r="C66" i="7"/>
  <c r="B66" i="7"/>
  <c r="A66" i="7"/>
  <c r="E22" i="5"/>
  <c r="D22" i="5"/>
  <c r="C22" i="5"/>
  <c r="B22" i="5"/>
  <c r="A22" i="5"/>
  <c r="K22" i="5"/>
  <c r="J22" i="5"/>
  <c r="I22" i="5"/>
  <c r="H22" i="5"/>
  <c r="G22" i="5"/>
  <c r="E26" i="5"/>
  <c r="E25" i="5"/>
  <c r="E26" i="4"/>
  <c r="E25" i="4"/>
  <c r="K22" i="4"/>
  <c r="J22" i="4"/>
  <c r="I22" i="4"/>
  <c r="H22" i="4"/>
  <c r="G22" i="4"/>
  <c r="E22" i="4"/>
  <c r="D22" i="4"/>
  <c r="C22" i="4"/>
  <c r="B22" i="4"/>
  <c r="A22" i="4"/>
  <c r="E62" i="6"/>
  <c r="E61" i="6"/>
  <c r="K57" i="6"/>
  <c r="J57" i="6"/>
  <c r="I57" i="6"/>
  <c r="H57" i="6"/>
  <c r="G57" i="6"/>
  <c r="E57" i="6"/>
  <c r="D57" i="6"/>
  <c r="C57" i="6"/>
  <c r="B57" i="6"/>
  <c r="A57" i="6"/>
  <c r="K23" i="3"/>
  <c r="J23" i="3"/>
  <c r="I23" i="3"/>
  <c r="H23" i="3"/>
  <c r="G23" i="3"/>
  <c r="E23" i="3"/>
  <c r="D23" i="3"/>
  <c r="C23" i="3"/>
  <c r="B23" i="3"/>
  <c r="A23" i="3"/>
  <c r="B4" i="2" l="1"/>
</calcChain>
</file>

<file path=xl/sharedStrings.xml><?xml version="1.0" encoding="utf-8"?>
<sst xmlns="http://schemas.openxmlformats.org/spreadsheetml/2006/main" count="5556" uniqueCount="147">
  <si>
    <t>Summary of feedstock characterisation programme results</t>
  </si>
  <si>
    <t xml:space="preserve">Prepared by </t>
  </si>
  <si>
    <t>Timothy Ng</t>
  </si>
  <si>
    <t>Date</t>
  </si>
  <si>
    <t>Data count</t>
  </si>
  <si>
    <t>Season</t>
  </si>
  <si>
    <t>Sample Type</t>
  </si>
  <si>
    <t>Moisture Content (w/w%)</t>
  </si>
  <si>
    <t>Crude Protein (%DM)</t>
  </si>
  <si>
    <t>Total Carbohydrates (%DM)</t>
  </si>
  <si>
    <t>Crude Fibre (%DM)</t>
  </si>
  <si>
    <t>Lipids (%DM)</t>
  </si>
  <si>
    <t>Ash (%DM)</t>
  </si>
  <si>
    <t>C:N</t>
  </si>
  <si>
    <t>Organic N Content
(%Total N)</t>
  </si>
  <si>
    <t>NO2 Content (%Total N)</t>
  </si>
  <si>
    <t>NO3 Content (%Total N)</t>
  </si>
  <si>
    <t>NH4 Content (%Total N)</t>
  </si>
  <si>
    <t>Autumn 2014</t>
  </si>
  <si>
    <t>Green Waste</t>
  </si>
  <si>
    <t>Winter 2014</t>
  </si>
  <si>
    <t>Spring 2014</t>
  </si>
  <si>
    <t>Summer 2014/2015</t>
  </si>
  <si>
    <t>Autumn 2015</t>
  </si>
  <si>
    <t>Winter 2015</t>
  </si>
  <si>
    <t>Paunch Grass</t>
  </si>
  <si>
    <t>Leafy Garden Waste Data</t>
  </si>
  <si>
    <t>Paunch Grass Data</t>
  </si>
  <si>
    <t>Groups</t>
  </si>
  <si>
    <t>Count</t>
  </si>
  <si>
    <t>Sum</t>
  </si>
  <si>
    <t>Variance</t>
  </si>
  <si>
    <t>ANOVA</t>
  </si>
  <si>
    <t>SS</t>
  </si>
  <si>
    <t>df</t>
  </si>
  <si>
    <t>MS</t>
  </si>
  <si>
    <t>F</t>
  </si>
  <si>
    <t>F crit</t>
  </si>
  <si>
    <t>Between Groups</t>
  </si>
  <si>
    <t>Within Groups</t>
  </si>
  <si>
    <t>Total</t>
  </si>
  <si>
    <t>Leafy Green Waste Analysis</t>
  </si>
  <si>
    <t>Paunch Grass Analysis</t>
  </si>
  <si>
    <t>Leafy Garden Waste Analysis</t>
  </si>
  <si>
    <t>Summary of ANOVA results for multivariate sampling programme</t>
  </si>
  <si>
    <t>Variable</t>
  </si>
  <si>
    <t>Moisture</t>
  </si>
  <si>
    <t>Crude protein</t>
  </si>
  <si>
    <t>Lipids</t>
  </si>
  <si>
    <t>Total CHOs</t>
  </si>
  <si>
    <t>Crude fibre</t>
  </si>
  <si>
    <t>Ash</t>
  </si>
  <si>
    <t>Organic N</t>
  </si>
  <si>
    <t>Ammonia</t>
  </si>
  <si>
    <t>Nitrite</t>
  </si>
  <si>
    <t>Nitrate</t>
  </si>
  <si>
    <t>t-Test: Two-Sample Assuming Unequal Variances</t>
  </si>
  <si>
    <t>Mean</t>
  </si>
  <si>
    <t>Observations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</si>
  <si>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</si>
  <si>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</si>
  <si>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</si>
  <si>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</si>
  <si>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</si>
  <si>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</si>
  <si>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Overall</t>
  </si>
  <si>
    <t>Aggregated Data</t>
  </si>
  <si>
    <t>Garden Waste</t>
  </si>
  <si>
    <t>GW</t>
  </si>
  <si>
    <t>PG</t>
  </si>
  <si>
    <t>Sample Type Comparisons</t>
  </si>
  <si>
    <t>GW Ag Mean</t>
  </si>
  <si>
    <t>PG Ag Mean</t>
  </si>
  <si>
    <t>PG AG Mean</t>
  </si>
  <si>
    <t>Summary Table</t>
  </si>
  <si>
    <t>Sampling Period</t>
  </si>
  <si>
    <t xml:space="preserve">Significant difference between leafy green wastes </t>
  </si>
  <si>
    <t>F1</t>
  </si>
  <si>
    <t>F2</t>
  </si>
  <si>
    <t>Mean of F1</t>
  </si>
  <si>
    <t>Mean of F2</t>
  </si>
  <si>
    <t>Variance of F1</t>
  </si>
  <si>
    <t>Variance of F2</t>
  </si>
  <si>
    <t>P(t&lt;=t Critical) one-tail</t>
  </si>
  <si>
    <t>Mean of F1 (µ1)</t>
  </si>
  <si>
    <t>Mean of F2 (µ2)</t>
  </si>
  <si>
    <t>Crude Protein</t>
  </si>
  <si>
    <t>Total Carbohydrates</t>
  </si>
  <si>
    <t>Crude Fibre</t>
  </si>
  <si>
    <t>Carbon to Nitrogen Ratio</t>
  </si>
  <si>
    <t>Nitrites</t>
  </si>
  <si>
    <t>Nitrates</t>
  </si>
  <si>
    <t>T-tests for seasonal differences between sample types</t>
  </si>
  <si>
    <t>Leafy Green Waste</t>
  </si>
  <si>
    <t>Moisture Content</t>
  </si>
  <si>
    <t>Summary of t-test results for multivariate sampling programme</t>
  </si>
  <si>
    <t>ANOVA: Single Factor</t>
  </si>
  <si>
    <t>DESCRIPTION</t>
  </si>
  <si>
    <t>Alpha</t>
  </si>
  <si>
    <t>Std Err</t>
  </si>
  <si>
    <t>Lower</t>
  </si>
  <si>
    <t>Upper</t>
  </si>
  <si>
    <t>Sources</t>
  </si>
  <si>
    <t>P value</t>
  </si>
  <si>
    <t>RMSSE</t>
  </si>
  <si>
    <t>Omega Sq</t>
  </si>
  <si>
    <t>mean</t>
  </si>
  <si>
    <t>n</t>
  </si>
  <si>
    <t>Q TEST</t>
  </si>
  <si>
    <t>std err</t>
  </si>
  <si>
    <t>q-stat</t>
  </si>
  <si>
    <t>q-crit</t>
  </si>
  <si>
    <t>lower</t>
  </si>
  <si>
    <t>upper</t>
  </si>
  <si>
    <t>p-value</t>
  </si>
  <si>
    <t>x-crit</t>
  </si>
  <si>
    <t>TUKEY HSD/KRAMER</t>
  </si>
  <si>
    <t>alpha</t>
  </si>
  <si>
    <t>ss</t>
  </si>
  <si>
    <t>group 1</t>
  </si>
  <si>
    <t>group 2</t>
  </si>
  <si>
    <t>Cohen d</t>
  </si>
  <si>
    <t>Critical P Value</t>
  </si>
  <si>
    <t>Leafy Green Waste P-value</t>
  </si>
  <si>
    <t>Paunch Grass P-Value</t>
  </si>
  <si>
    <t>Significance Level</t>
  </si>
  <si>
    <t>*</t>
  </si>
  <si>
    <t>***</t>
  </si>
  <si>
    <t>**</t>
  </si>
  <si>
    <t>N/A</t>
  </si>
  <si>
    <t>-</t>
  </si>
  <si>
    <t>Significance Levels</t>
  </si>
  <si>
    <t xml:space="preserve">Significance of difference between leafy green waste means </t>
  </si>
  <si>
    <t>Significance of Differences Between Seasonal Paunch Grass Means</t>
  </si>
  <si>
    <t>Significance of Differences Between Seasonal Leafy Garden Waste  Means</t>
  </si>
  <si>
    <t>Organic Nitrogen</t>
  </si>
  <si>
    <t>Total Population</t>
  </si>
  <si>
    <t>Group 1</t>
  </si>
  <si>
    <t>Group 2</t>
  </si>
  <si>
    <t>q-Stat</t>
  </si>
  <si>
    <t>p-Value</t>
  </si>
  <si>
    <t>x-Crit</t>
  </si>
  <si>
    <t>q-Crit</t>
  </si>
  <si>
    <t>F Crit</t>
  </si>
  <si>
    <t>Mean Difference</t>
  </si>
  <si>
    <t>Lower Difference</t>
  </si>
  <si>
    <t>Upper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</si>
</sst>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d\-mmm\-yyyy"/>
    <numFmt numFmtId="165" formatCode="0.0%"/>
    <numFmt numFmtId="166" formatCode="0.0"/>
    <numFmt numFmtId="167" formatCode="0.000"/>
    <numFmt numFmtId="168" formatCode="0.00000"/>
    <numFmt numFmtId="169" formatCode="0.0000"/>
    <numFmt numFmtId="170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1" fillId="0" borderId="0" xfId="0" applyFont="1"/>
    <xf numFmtId="15" fontId="0" fillId="0" borderId="0" xfId="0" applyNumberFormat="1"/>
    <xf numFmtId="1" fontId="0" fillId="0" borderId="0" xfId="0" applyNumberForma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164" fontId="0" fillId="0" borderId="0" xfId="0" applyNumberFormat="1" applyBorder="1"/>
    <xf numFmtId="164" fontId="0" fillId="0" borderId="1" xfId="0" applyNumberFormat="1" applyBorder="1"/>
    <xf numFmtId="0" fontId="0" fillId="0" borderId="4" xfId="0" applyBorder="1"/>
    <xf numFmtId="165" fontId="0" fillId="0" borderId="0" xfId="0" applyNumberFormat="1"/>
    <xf numFmtId="166" fontId="0" fillId="0" borderId="0" xfId="0" applyNumberFormat="1"/>
    <xf numFmtId="10" fontId="0" fillId="0" borderId="0" xfId="0" applyNumberFormat="1" applyBorder="1"/>
    <xf numFmtId="164" fontId="0" fillId="0" borderId="0" xfId="0" applyNumberFormat="1" applyBorder="1" applyAlignment="1"/>
    <xf numFmtId="166" fontId="0" fillId="0" borderId="0" xfId="0" applyNumberFormat="1" applyBorder="1"/>
    <xf numFmtId="164" fontId="1" fillId="0" borderId="5" xfId="0" applyNumberFormat="1" applyFont="1" applyBorder="1"/>
    <xf numFmtId="164" fontId="1" fillId="0" borderId="5" xfId="0" applyNumberFormat="1" applyFont="1" applyBorder="1" applyAlignment="1">
      <alignment wrapText="1"/>
    </xf>
    <xf numFmtId="0" fontId="0" fillId="0" borderId="0" xfId="0" applyBorder="1"/>
    <xf numFmtId="165" fontId="0" fillId="0" borderId="0" xfId="0" applyNumberFormat="1" applyBorder="1"/>
    <xf numFmtId="0" fontId="0" fillId="0" borderId="0" xfId="0" applyFill="1" applyBorder="1" applyAlignment="1"/>
    <xf numFmtId="0" fontId="0" fillId="0" borderId="5" xfId="0" applyFill="1" applyBorder="1" applyAlignment="1"/>
    <xf numFmtId="0" fontId="3" fillId="0" borderId="6" xfId="0" applyFont="1" applyFill="1" applyBorder="1" applyAlignment="1">
      <alignment horizontal="center"/>
    </xf>
    <xf numFmtId="164" fontId="2" fillId="0" borderId="0" xfId="0" applyNumberFormat="1" applyFont="1" applyBorder="1"/>
    <xf numFmtId="0" fontId="2" fillId="0" borderId="0" xfId="0" applyFont="1" applyBorder="1"/>
    <xf numFmtId="0" fontId="1" fillId="0" borderId="5" xfId="0" applyFont="1" applyBorder="1"/>
    <xf numFmtId="165" fontId="0" fillId="0" borderId="7" xfId="0" applyNumberFormat="1" applyBorder="1"/>
    <xf numFmtId="166" fontId="0" fillId="0" borderId="7" xfId="0" applyNumberFormat="1" applyBorder="1"/>
    <xf numFmtId="10" fontId="0" fillId="0" borderId="7" xfId="0" applyNumberFormat="1" applyBorder="1"/>
    <xf numFmtId="10" fontId="0" fillId="0" borderId="0" xfId="0" applyNumberFormat="1"/>
    <xf numFmtId="11" fontId="0" fillId="0" borderId="0" xfId="0" applyNumberFormat="1" applyFill="1" applyBorder="1" applyAlignment="1"/>
    <xf numFmtId="167" fontId="0" fillId="0" borderId="0" xfId="0" applyNumberFormat="1" applyFill="1" applyBorder="1" applyAlignment="1"/>
    <xf numFmtId="164" fontId="1" fillId="0" borderId="8" xfId="0" applyNumberFormat="1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0" fillId="0" borderId="1" xfId="0" applyFill="1" applyBorder="1" applyAlignment="1"/>
    <xf numFmtId="0" fontId="5" fillId="0" borderId="0" xfId="0" applyFont="1"/>
    <xf numFmtId="0" fontId="0" fillId="0" borderId="3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/>
    </xf>
    <xf numFmtId="164" fontId="0" fillId="0" borderId="0" xfId="0" applyNumberFormat="1"/>
    <xf numFmtId="0" fontId="0" fillId="0" borderId="11" xfId="0" applyBorder="1"/>
    <xf numFmtId="164" fontId="0" fillId="0" borderId="11" xfId="0" applyNumberFormat="1" applyBorder="1"/>
    <xf numFmtId="164" fontId="0" fillId="0" borderId="3" xfId="0" applyNumberFormat="1" applyBorder="1"/>
    <xf numFmtId="165" fontId="0" fillId="0" borderId="3" xfId="0" applyNumberFormat="1" applyBorder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9" xfId="0" applyFont="1" applyBorder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3" xfId="0" applyFont="1" applyFill="1" applyBorder="1" applyAlignment="1">
      <alignment wrapText="1"/>
    </xf>
    <xf numFmtId="0" fontId="0" fillId="0" borderId="12" xfId="0" applyBorder="1" applyAlignment="1">
      <alignment horizontal="center"/>
    </xf>
    <xf numFmtId="0" fontId="1" fillId="2" borderId="9" xfId="0" applyFont="1" applyFill="1" applyBorder="1"/>
    <xf numFmtId="164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wrapText="1"/>
    </xf>
    <xf numFmtId="164" fontId="1" fillId="2" borderId="3" xfId="0" applyNumberFormat="1" applyFont="1" applyFill="1" applyBorder="1"/>
    <xf numFmtId="0" fontId="0" fillId="0" borderId="1" xfId="0" applyFont="1" applyFill="1" applyBorder="1"/>
    <xf numFmtId="0" fontId="2" fillId="0" borderId="3" xfId="0" applyFont="1" applyBorder="1"/>
    <xf numFmtId="0" fontId="0" fillId="0" borderId="5" xfId="0" applyBorder="1"/>
    <xf numFmtId="0" fontId="0" fillId="0" borderId="8" xfId="0" applyBorder="1"/>
    <xf numFmtId="0" fontId="0" fillId="0" borderId="14" xfId="0" applyBorder="1"/>
    <xf numFmtId="164" fontId="0" fillId="0" borderId="9" xfId="0" applyNumberFormat="1" applyBorder="1"/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6" xfId="0" applyBorder="1"/>
    <xf numFmtId="164" fontId="0" fillId="0" borderId="16" xfId="0" applyNumberFormat="1" applyBorder="1"/>
    <xf numFmtId="0" fontId="1" fillId="2" borderId="17" xfId="0" applyFont="1" applyFill="1" applyBorder="1" applyAlignment="1">
      <alignment horizontal="center"/>
    </xf>
    <xf numFmtId="11" fontId="0" fillId="0" borderId="15" xfId="0" applyNumberFormat="1" applyBorder="1"/>
    <xf numFmtId="11" fontId="0" fillId="0" borderId="16" xfId="0" applyNumberFormat="1" applyBorder="1"/>
    <xf numFmtId="11" fontId="0" fillId="0" borderId="1" xfId="0" applyNumberFormat="1" applyBorder="1"/>
    <xf numFmtId="11" fontId="0" fillId="0" borderId="9" xfId="0" applyNumberFormat="1" applyBorder="1"/>
    <xf numFmtId="168" fontId="0" fillId="0" borderId="3" xfId="0" applyNumberFormat="1" applyBorder="1"/>
    <xf numFmtId="2" fontId="0" fillId="0" borderId="3" xfId="0" applyNumberFormat="1" applyBorder="1"/>
    <xf numFmtId="167" fontId="0" fillId="0" borderId="3" xfId="0" applyNumberFormat="1" applyBorder="1"/>
    <xf numFmtId="167" fontId="0" fillId="0" borderId="17" xfId="0" applyNumberFormat="1" applyBorder="1"/>
    <xf numFmtId="168" fontId="0" fillId="0" borderId="11" xfId="0" applyNumberFormat="1" applyBorder="1"/>
    <xf numFmtId="168" fontId="0" fillId="0" borderId="0" xfId="0" applyNumberFormat="1" applyBorder="1"/>
    <xf numFmtId="169" fontId="0" fillId="0" borderId="11" xfId="0" applyNumberFormat="1" applyBorder="1"/>
    <xf numFmtId="169" fontId="0" fillId="0" borderId="0" xfId="0" applyNumberFormat="1" applyBorder="1"/>
    <xf numFmtId="169" fontId="0" fillId="0" borderId="3" xfId="0" applyNumberFormat="1" applyBorder="1"/>
    <xf numFmtId="167" fontId="0" fillId="0" borderId="11" xfId="0" applyNumberFormat="1" applyBorder="1"/>
    <xf numFmtId="167" fontId="0" fillId="0" borderId="0" xfId="0" applyNumberFormat="1" applyBorder="1"/>
    <xf numFmtId="167" fontId="0" fillId="0" borderId="15" xfId="0" applyNumberFormat="1" applyBorder="1"/>
    <xf numFmtId="169" fontId="0" fillId="0" borderId="7" xfId="0" applyNumberFormat="1" applyBorder="1"/>
    <xf numFmtId="167" fontId="0" fillId="0" borderId="7" xfId="0" applyNumberFormat="1" applyBorder="1"/>
    <xf numFmtId="168" fontId="0" fillId="0" borderId="7" xfId="0" applyNumberFormat="1" applyBorder="1"/>
    <xf numFmtId="170" fontId="0" fillId="0" borderId="7" xfId="0" applyNumberFormat="1" applyBorder="1"/>
    <xf numFmtId="2" fontId="0" fillId="0" borderId="11" xfId="0" applyNumberFormat="1" applyBorder="1"/>
    <xf numFmtId="2" fontId="0" fillId="0" borderId="0" xfId="0" applyNumberFormat="1" applyBorder="1"/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64" fontId="0" fillId="0" borderId="9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16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1" fillId="2" borderId="9" xfId="0" applyNumberFormat="1" applyFont="1" applyFill="1" applyBorder="1"/>
    <xf numFmtId="164" fontId="1" fillId="2" borderId="3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wcho\AppData\Roaming\Microsoft\AddIns\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Wilcoxon Table"/>
      <sheetName val="Mann Table"/>
      <sheetName val="RSign Table"/>
      <sheetName val="Runs Table"/>
      <sheetName val="KS Table"/>
      <sheetName val="Lil Table"/>
      <sheetName val="AD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RealStats"/>
    </sheetNames>
    <definedNames>
      <definedName name="QCRIT"/>
      <definedName name="Q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F26" sqref="F26"/>
    </sheetView>
  </sheetViews>
  <sheetFormatPr defaultRowHeight="15" x14ac:dyDescent="0.25"/>
  <cols>
    <col min="1" max="1" width="20.7109375" customWidth="1"/>
    <col min="2" max="7" width="15.7109375" customWidth="1"/>
  </cols>
  <sheetData>
    <row r="1" spans="1:7" x14ac:dyDescent="0.25">
      <c r="A1" s="1" t="s">
        <v>131</v>
      </c>
    </row>
    <row r="3" spans="1:7" x14ac:dyDescent="0.25">
      <c r="A3" s="52" t="s">
        <v>125</v>
      </c>
      <c r="B3" s="51" t="s">
        <v>122</v>
      </c>
    </row>
    <row r="4" spans="1:7" x14ac:dyDescent="0.25">
      <c r="A4" s="37" t="s">
        <v>127</v>
      </c>
      <c r="B4">
        <v>0.01</v>
      </c>
    </row>
    <row r="5" spans="1:7" x14ac:dyDescent="0.25">
      <c r="A5" s="37" t="s">
        <v>128</v>
      </c>
      <c r="B5">
        <v>0.05</v>
      </c>
    </row>
    <row r="6" spans="1:7" x14ac:dyDescent="0.25">
      <c r="A6" s="37" t="s">
        <v>126</v>
      </c>
      <c r="B6">
        <v>0.1</v>
      </c>
    </row>
    <row r="7" spans="1:7" x14ac:dyDescent="0.25">
      <c r="A7" s="37" t="s">
        <v>130</v>
      </c>
      <c r="B7" t="s">
        <v>129</v>
      </c>
    </row>
    <row r="9" spans="1:7" x14ac:dyDescent="0.25">
      <c r="A9" s="1" t="s">
        <v>95</v>
      </c>
    </row>
    <row r="11" spans="1:7" ht="30" x14ac:dyDescent="0.25">
      <c r="A11" s="57" t="s">
        <v>45</v>
      </c>
      <c r="B11" s="58" t="s">
        <v>65</v>
      </c>
      <c r="C11" s="58" t="s">
        <v>20</v>
      </c>
      <c r="D11" s="58" t="s">
        <v>21</v>
      </c>
      <c r="E11" s="59" t="s">
        <v>22</v>
      </c>
      <c r="F11" s="58" t="s">
        <v>23</v>
      </c>
      <c r="G11" s="60" t="s">
        <v>24</v>
      </c>
    </row>
    <row r="12" spans="1:7" x14ac:dyDescent="0.25">
      <c r="A12" s="37" t="s">
        <v>46</v>
      </c>
      <c r="B12" s="13" t="str">
        <f>Moisture!V48</f>
        <v>***</v>
      </c>
      <c r="C12" s="13" t="str">
        <f>Moisture!W48</f>
        <v>***</v>
      </c>
      <c r="D12" s="13" t="str">
        <f>Moisture!X48</f>
        <v>***</v>
      </c>
      <c r="E12" s="13" t="str">
        <f>Moisture!Y48</f>
        <v>***</v>
      </c>
      <c r="F12" s="13" t="str">
        <f>Moisture!Z48</f>
        <v>***</v>
      </c>
      <c r="G12" t="str">
        <f>Moisture!AA48</f>
        <v>***</v>
      </c>
    </row>
    <row r="13" spans="1:7" x14ac:dyDescent="0.25">
      <c r="A13" s="37" t="s">
        <v>47</v>
      </c>
      <c r="B13" s="13" t="str">
        <f>CrudeProtein!V49</f>
        <v>-</v>
      </c>
      <c r="C13" s="13" t="str">
        <f>CrudeProtein!W49</f>
        <v>*</v>
      </c>
      <c r="D13" s="13" t="str">
        <f>CrudeProtein!X49</f>
        <v>-</v>
      </c>
      <c r="E13" s="13" t="str">
        <f>CrudeProtein!Y49</f>
        <v>-</v>
      </c>
      <c r="F13" s="13" t="str">
        <f>CrudeProtein!Z49</f>
        <v>***</v>
      </c>
      <c r="G13" t="str">
        <f>CrudeProtein!AA49</f>
        <v>-</v>
      </c>
    </row>
    <row r="14" spans="1:7" x14ac:dyDescent="0.25">
      <c r="A14" s="37" t="s">
        <v>48</v>
      </c>
      <c r="B14" s="13" t="str">
        <f>Lipids!V48</f>
        <v>**</v>
      </c>
      <c r="C14" s="13" t="str">
        <f>Lipids!W48</f>
        <v>**</v>
      </c>
      <c r="D14" s="13" t="str">
        <f>Lipids!X48</f>
        <v>-</v>
      </c>
      <c r="E14" s="13" t="str">
        <f>Lipids!Y48</f>
        <v>***</v>
      </c>
      <c r="F14" s="13" t="str">
        <f>Lipids!Z48</f>
        <v>-</v>
      </c>
      <c r="G14" t="str">
        <f>Lipids!AA48</f>
        <v>-</v>
      </c>
    </row>
    <row r="15" spans="1:7" x14ac:dyDescent="0.25">
      <c r="A15" s="37" t="s">
        <v>49</v>
      </c>
      <c r="B15" s="13" t="str">
        <f>TotalCHOs!V49</f>
        <v>***</v>
      </c>
      <c r="C15" s="13" t="str">
        <f>TotalCHOs!W49</f>
        <v>-</v>
      </c>
      <c r="D15" s="13" t="str">
        <f>TotalCHOs!X49</f>
        <v>-</v>
      </c>
      <c r="E15" s="13" t="str">
        <f>TotalCHOs!Y49</f>
        <v>-</v>
      </c>
      <c r="F15" s="13" t="str">
        <f>TotalCHOs!Z49</f>
        <v>***</v>
      </c>
      <c r="G15" t="str">
        <f>TotalCHOs!AA49</f>
        <v>***</v>
      </c>
    </row>
    <row r="16" spans="1:7" x14ac:dyDescent="0.25">
      <c r="A16" s="37" t="s">
        <v>50</v>
      </c>
      <c r="B16" s="13" t="str">
        <f>CrudeFibre!V48</f>
        <v>***</v>
      </c>
      <c r="C16" s="13" t="str">
        <f>CrudeFibre!W48</f>
        <v>*</v>
      </c>
      <c r="D16" s="13" t="str">
        <f>CrudeFibre!X48</f>
        <v>***</v>
      </c>
      <c r="E16" s="13" t="str">
        <f>CrudeFibre!Y48</f>
        <v>***</v>
      </c>
      <c r="F16" s="13" t="str">
        <f>CrudeFibre!Z48</f>
        <v>***</v>
      </c>
      <c r="G16" t="str">
        <f>CrudeFibre!AA48</f>
        <v>-</v>
      </c>
    </row>
    <row r="17" spans="1:7" x14ac:dyDescent="0.25">
      <c r="A17" s="37" t="s">
        <v>51</v>
      </c>
      <c r="B17" s="13" t="str">
        <f>Ash!V49</f>
        <v>***</v>
      </c>
      <c r="C17" s="13" t="str">
        <f>Ash!W49</f>
        <v>*</v>
      </c>
      <c r="D17" s="13" t="str">
        <f>Ash!X49</f>
        <v>-</v>
      </c>
      <c r="E17" s="13" t="str">
        <f>Ash!Y49</f>
        <v>***</v>
      </c>
      <c r="F17" s="13" t="str">
        <f>Ash!Z49</f>
        <v>***</v>
      </c>
      <c r="G17" t="str">
        <f>Ash!AA49</f>
        <v>*</v>
      </c>
    </row>
    <row r="18" spans="1:7" x14ac:dyDescent="0.25">
      <c r="A18" s="37" t="s">
        <v>13</v>
      </c>
      <c r="B18" s="13" t="str">
        <f>'C to N'!V49</f>
        <v>*</v>
      </c>
      <c r="C18" s="13" t="str">
        <f>'C to N'!W49</f>
        <v>-</v>
      </c>
      <c r="D18" s="13" t="str">
        <f>'C to N'!X49</f>
        <v>-</v>
      </c>
      <c r="E18" s="13" t="str">
        <f>'C to N'!Y49</f>
        <v>-</v>
      </c>
      <c r="F18" s="13" t="str">
        <f>'C to N'!Z49</f>
        <v>***</v>
      </c>
      <c r="G18" t="str">
        <f>'C to N'!AA49</f>
        <v>-</v>
      </c>
    </row>
    <row r="19" spans="1:7" x14ac:dyDescent="0.25">
      <c r="A19" s="37" t="s">
        <v>52</v>
      </c>
      <c r="B19" s="13" t="str">
        <f>'Organic N'!V49</f>
        <v>***</v>
      </c>
      <c r="C19" s="13" t="str">
        <f>'Organic N'!W49</f>
        <v>***</v>
      </c>
      <c r="D19" s="13" t="str">
        <f>'Organic N'!X49</f>
        <v>-</v>
      </c>
      <c r="E19" s="13" t="str">
        <f>'Organic N'!Y49</f>
        <v>-</v>
      </c>
      <c r="F19" s="13" t="str">
        <f>'Organic N'!Z49</f>
        <v>*</v>
      </c>
      <c r="G19" t="str">
        <f>'Organic N'!AA49</f>
        <v>**</v>
      </c>
    </row>
    <row r="20" spans="1:7" x14ac:dyDescent="0.25">
      <c r="A20" s="37" t="s">
        <v>53</v>
      </c>
      <c r="B20" s="13" t="str">
        <f>Ammonia!V49</f>
        <v>**</v>
      </c>
      <c r="C20" s="13" t="str">
        <f>Ammonia!W49</f>
        <v>-</v>
      </c>
      <c r="D20" s="13" t="str">
        <f>Ammonia!X49</f>
        <v>-</v>
      </c>
      <c r="E20" s="13" t="str">
        <f>Ammonia!Y49</f>
        <v>-</v>
      </c>
      <c r="F20" s="13" t="str">
        <f>Ammonia!Z49</f>
        <v>-</v>
      </c>
      <c r="G20" t="str">
        <f>Ammonia!AA49</f>
        <v>**</v>
      </c>
    </row>
    <row r="21" spans="1:7" x14ac:dyDescent="0.25">
      <c r="A21" s="37" t="s">
        <v>54</v>
      </c>
      <c r="B21" s="13" t="str">
        <f>Nitrites!V49</f>
        <v>*</v>
      </c>
      <c r="C21" s="13" t="str">
        <f>Nitrites!W49</f>
        <v>*</v>
      </c>
      <c r="D21" s="13" t="str">
        <f>Nitrites!X49</f>
        <v>-</v>
      </c>
      <c r="E21" s="13" t="str">
        <f>Nitrites!Y49</f>
        <v>-</v>
      </c>
      <c r="F21" s="13" t="str">
        <f>Nitrites!Z49</f>
        <v>*</v>
      </c>
      <c r="G21" t="str">
        <f>Nitrites!AA49</f>
        <v>**</v>
      </c>
    </row>
    <row r="22" spans="1:7" x14ac:dyDescent="0.25">
      <c r="A22" s="37" t="s">
        <v>55</v>
      </c>
      <c r="B22" s="13" t="str">
        <f>Nitrates!V49</f>
        <v>***</v>
      </c>
      <c r="C22" s="13" t="str">
        <f>Nitrates!W49</f>
        <v>***</v>
      </c>
      <c r="D22" s="13" t="str">
        <f>Nitrates!X49</f>
        <v>***</v>
      </c>
      <c r="E22" s="13" t="str">
        <f>Nitrates!Y49</f>
        <v>-</v>
      </c>
      <c r="F22" s="13" t="str">
        <f>Nitrates!Z49</f>
        <v>-</v>
      </c>
      <c r="G22" t="str">
        <f>Nitrates!AA49</f>
        <v>**</v>
      </c>
    </row>
    <row r="24" spans="1:7" x14ac:dyDescent="0.25">
      <c r="A24" s="1" t="s">
        <v>44</v>
      </c>
    </row>
    <row r="26" spans="1:7" ht="90" x14ac:dyDescent="0.25">
      <c r="A26" s="57" t="s">
        <v>45</v>
      </c>
      <c r="B26" s="50" t="s">
        <v>123</v>
      </c>
      <c r="C26" s="50" t="s">
        <v>124</v>
      </c>
      <c r="D26" s="55" t="s">
        <v>134</v>
      </c>
      <c r="E26" s="50" t="s">
        <v>133</v>
      </c>
    </row>
    <row r="27" spans="1:7" x14ac:dyDescent="0.25">
      <c r="A27" s="61" t="s">
        <v>46</v>
      </c>
      <c r="B27" s="53">
        <f>Moisture!R14</f>
        <v>0.11569593656480975</v>
      </c>
      <c r="C27" s="53">
        <f>Moisture!R36</f>
        <v>1.1665665138902881E-6</v>
      </c>
      <c r="D27" s="56" t="str">
        <f t="shared" ref="D27:D37" si="0">IF(B27&lt;=$B$4,$A$4,IF(B27&lt;=$B$5,$A$5,IF(B27&lt;=$B$6,$A$6,$A$7)))</f>
        <v>-</v>
      </c>
      <c r="E27" s="54" t="str">
        <f t="shared" ref="E27:E37" si="1">IF(C27&lt;=$B$4,$A$4,IF(C27&lt;=$B$5,$A$5,IF(C27&lt;=$B$6,$A$6,$A$7)))</f>
        <v>***</v>
      </c>
    </row>
    <row r="28" spans="1:7" x14ac:dyDescent="0.25">
      <c r="A28" s="61" t="s">
        <v>47</v>
      </c>
      <c r="B28" s="53">
        <f>CrudeProtein!R14</f>
        <v>0.16276539963086517</v>
      </c>
      <c r="C28" s="53">
        <f>CrudeProtein!R36</f>
        <v>4.8685134521553797E-7</v>
      </c>
      <c r="D28" s="56" t="str">
        <f t="shared" si="0"/>
        <v>-</v>
      </c>
      <c r="E28" s="54" t="str">
        <f t="shared" si="1"/>
        <v>***</v>
      </c>
    </row>
    <row r="29" spans="1:7" x14ac:dyDescent="0.25">
      <c r="A29" s="61" t="s">
        <v>48</v>
      </c>
      <c r="B29" s="53">
        <f>Lipids!R14</f>
        <v>0.21856089857985123</v>
      </c>
      <c r="C29" s="53">
        <f>Lipids!R36</f>
        <v>0.18218222900808551</v>
      </c>
      <c r="D29" s="56" t="str">
        <f t="shared" si="0"/>
        <v>-</v>
      </c>
      <c r="E29" s="54" t="str">
        <f t="shared" si="1"/>
        <v>-</v>
      </c>
    </row>
    <row r="30" spans="1:7" x14ac:dyDescent="0.25">
      <c r="A30" s="61" t="s">
        <v>49</v>
      </c>
      <c r="B30" s="53">
        <f>TotalCHOs!R14</f>
        <v>2.5560763221610654E-2</v>
      </c>
      <c r="C30" s="53">
        <f>TotalCHOs!R36</f>
        <v>7.3110996055832664E-3</v>
      </c>
      <c r="D30" s="56" t="str">
        <f t="shared" si="0"/>
        <v>**</v>
      </c>
      <c r="E30" s="54" t="str">
        <f t="shared" si="1"/>
        <v>***</v>
      </c>
    </row>
    <row r="31" spans="1:7" x14ac:dyDescent="0.25">
      <c r="A31" s="61" t="s">
        <v>50</v>
      </c>
      <c r="B31" s="53">
        <f>CrudeFibre!R14</f>
        <v>0.39255904213581638</v>
      </c>
      <c r="C31" s="53">
        <f>CrudeFibre!R36</f>
        <v>0.18086470504678506</v>
      </c>
      <c r="D31" s="56" t="str">
        <f t="shared" si="0"/>
        <v>-</v>
      </c>
      <c r="E31" s="54" t="str">
        <f t="shared" si="1"/>
        <v>-</v>
      </c>
    </row>
    <row r="32" spans="1:7" x14ac:dyDescent="0.25">
      <c r="A32" s="61" t="s">
        <v>51</v>
      </c>
      <c r="B32" s="53">
        <f>Ash!R14</f>
        <v>0.20469039406370909</v>
      </c>
      <c r="C32" s="53">
        <f>Ash!R36</f>
        <v>6.3512950607606158E-11</v>
      </c>
      <c r="D32" s="56" t="str">
        <f t="shared" si="0"/>
        <v>-</v>
      </c>
      <c r="E32" s="54" t="str">
        <f t="shared" si="1"/>
        <v>***</v>
      </c>
    </row>
    <row r="33" spans="1:5" x14ac:dyDescent="0.25">
      <c r="A33" s="61" t="s">
        <v>13</v>
      </c>
      <c r="B33" s="53">
        <f>'C to N'!R14</f>
        <v>0.18415149696173844</v>
      </c>
      <c r="C33" s="53">
        <f>'C to N'!R36</f>
        <v>3.6593248521553975E-8</v>
      </c>
      <c r="D33" s="56" t="str">
        <f t="shared" si="0"/>
        <v>-</v>
      </c>
      <c r="E33" s="54" t="str">
        <f t="shared" si="1"/>
        <v>***</v>
      </c>
    </row>
    <row r="34" spans="1:5" x14ac:dyDescent="0.25">
      <c r="A34" s="61" t="s">
        <v>52</v>
      </c>
      <c r="B34" s="53">
        <f>'Organic N'!R14</f>
        <v>3.6438728725083656E-2</v>
      </c>
      <c r="C34" s="53">
        <f>'Organic N'!R36</f>
        <v>0.70537253198320327</v>
      </c>
      <c r="D34" s="56" t="str">
        <f t="shared" si="0"/>
        <v>**</v>
      </c>
      <c r="E34" s="54" t="str">
        <f t="shared" si="1"/>
        <v>-</v>
      </c>
    </row>
    <row r="35" spans="1:5" x14ac:dyDescent="0.25">
      <c r="A35" s="61" t="s">
        <v>53</v>
      </c>
      <c r="B35" s="53">
        <f>Ammonia!R14</f>
        <v>8.2015141074383568E-2</v>
      </c>
      <c r="C35" s="53">
        <f>Ammonia!R36</f>
        <v>0.42378013324567876</v>
      </c>
      <c r="D35" s="56" t="str">
        <f t="shared" si="0"/>
        <v>*</v>
      </c>
      <c r="E35" s="54" t="str">
        <f t="shared" si="1"/>
        <v>-</v>
      </c>
    </row>
    <row r="36" spans="1:5" x14ac:dyDescent="0.25">
      <c r="A36" s="61" t="s">
        <v>54</v>
      </c>
      <c r="B36" s="53">
        <f>Nitrites!R14</f>
        <v>0.27114210998598448</v>
      </c>
      <c r="C36" s="53">
        <f>Nitrites!R36</f>
        <v>4.6835754481281237E-2</v>
      </c>
      <c r="D36" s="56" t="str">
        <f t="shared" si="0"/>
        <v>-</v>
      </c>
      <c r="E36" s="54" t="str">
        <f t="shared" si="1"/>
        <v>**</v>
      </c>
    </row>
    <row r="37" spans="1:5" x14ac:dyDescent="0.25">
      <c r="A37" s="61" t="s">
        <v>55</v>
      </c>
      <c r="B37" s="53">
        <f>Nitrates!R14</f>
        <v>9.2395449579320567E-13</v>
      </c>
      <c r="C37" s="53">
        <f>Nitrates!R36</f>
        <v>1.83189959782518E-13</v>
      </c>
      <c r="D37" s="56" t="str">
        <f t="shared" si="0"/>
        <v>***</v>
      </c>
      <c r="E37" s="54" t="str">
        <f t="shared" si="1"/>
        <v>***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7"/>
  <sheetViews>
    <sheetView topLeftCell="O19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4">
        <v>0.25685785536159716</v>
      </c>
      <c r="B3" s="14">
        <v>0.85665137614678899</v>
      </c>
      <c r="C3" s="14">
        <v>0.33471664739097939</v>
      </c>
      <c r="D3" s="14">
        <v>0.44537316971960339</v>
      </c>
      <c r="E3" s="14">
        <v>0.44489179667840978</v>
      </c>
      <c r="G3" s="14">
        <v>0.29124748490945623</v>
      </c>
      <c r="H3" s="14">
        <v>0.45256744995648474</v>
      </c>
      <c r="I3" s="14">
        <v>0.13148920045471918</v>
      </c>
      <c r="J3" s="14">
        <v>0.38694433319983951</v>
      </c>
      <c r="K3" s="14">
        <v>0.18487136034509319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4">
        <v>0.21914648212225987</v>
      </c>
      <c r="B4" s="14">
        <v>0.40208768267223355</v>
      </c>
      <c r="C4" s="14">
        <v>0.2527064401422352</v>
      </c>
      <c r="D4" s="14">
        <v>0.44537316971960339</v>
      </c>
      <c r="E4" s="14">
        <v>0.25268223414326219</v>
      </c>
      <c r="G4" s="14">
        <v>0.27199001871490958</v>
      </c>
      <c r="H4" s="14">
        <v>0.32385120350109353</v>
      </c>
      <c r="I4" s="14">
        <v>0.12955003947022065</v>
      </c>
      <c r="J4" s="14">
        <v>0.14807459851493709</v>
      </c>
      <c r="K4" s="14">
        <v>0.17920245827222606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AVERAGE(A3:A56)</f>
        <v>0.14674055527173066</v>
      </c>
      <c r="Y4">
        <f>COUNT(A3:A56)</f>
        <v>26</v>
      </c>
      <c r="Z4">
        <f>DEVSQ(A3:A56)</f>
        <v>5.5837523658922035E-2</v>
      </c>
    </row>
    <row r="5" spans="1:32" ht="15.75" thickTop="1" x14ac:dyDescent="0.25">
      <c r="A5" s="14">
        <v>0.21715526601520024</v>
      </c>
      <c r="B5" s="14">
        <v>0.39369592088998717</v>
      </c>
      <c r="C5" s="14">
        <v>0.25163817127363097</v>
      </c>
      <c r="D5" s="14">
        <v>0.42649276905332234</v>
      </c>
      <c r="E5" s="14">
        <v>0.25053263606430459</v>
      </c>
      <c r="G5" s="14">
        <v>0.26170411985018766</v>
      </c>
      <c r="H5" s="14">
        <v>0.31779898933183637</v>
      </c>
      <c r="I5" s="14">
        <v>0.12756298526382462</v>
      </c>
      <c r="J5" s="14">
        <v>0.14683086462280304</v>
      </c>
      <c r="K5" s="14">
        <v>0.17571533382245003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AVERAGE(B3:B56)</f>
        <v>0.18184896132517639</v>
      </c>
      <c r="Y5">
        <f>COUNT(B3:B56)</f>
        <v>34</v>
      </c>
      <c r="Z5">
        <f>DEVSQ(B3:B56)</f>
        <v>0.6755421016354457</v>
      </c>
    </row>
    <row r="6" spans="1:32" x14ac:dyDescent="0.25">
      <c r="A6" s="14">
        <v>0.20918367346938774</v>
      </c>
      <c r="B6" s="14">
        <v>0.31574608408903493</v>
      </c>
      <c r="C6" s="14">
        <v>0.2303422152560089</v>
      </c>
      <c r="D6" s="14">
        <v>0.40529419832670449</v>
      </c>
      <c r="E6" s="14">
        <v>0.23384221592467389</v>
      </c>
      <c r="G6" s="14">
        <v>0.25151209677419384</v>
      </c>
      <c r="H6" s="14">
        <v>0.19647927314026134</v>
      </c>
      <c r="I6" s="14">
        <v>0.12440392706872416</v>
      </c>
      <c r="J6" s="14">
        <v>0.13802181271154645</v>
      </c>
      <c r="K6" s="14">
        <v>0.16860979335852674</v>
      </c>
      <c r="M6" s="45" t="str">
        <f>A2</f>
        <v>Winter 2014</v>
      </c>
      <c r="N6">
        <f>COUNT(A3:A56)</f>
        <v>26</v>
      </c>
      <c r="O6" s="14">
        <f>SUM(A3:A56)</f>
        <v>3.8152544370649975</v>
      </c>
      <c r="P6" s="14">
        <f>AVERAGE(A3:A56)</f>
        <v>0.14674055527173066</v>
      </c>
      <c r="Q6">
        <f>VAR(A3:A56)</f>
        <v>2.2335009463568768E-3</v>
      </c>
      <c r="R6">
        <f>DEVSQ(A3:A56)</f>
        <v>5.5837523658922035E-2</v>
      </c>
      <c r="S6">
        <f>SQRT(P15/N6)</f>
        <v>1.7884836616764179E-2</v>
      </c>
      <c r="T6">
        <f>P6-S6*TINV(S4,O15)</f>
        <v>0.11716957325113016</v>
      </c>
      <c r="U6">
        <f>P6+S6*TINV(S4,O15)</f>
        <v>0.17631153729233118</v>
      </c>
      <c r="W6" s="45" t="str">
        <f>C2</f>
        <v>Summer 2014/2015</v>
      </c>
      <c r="X6" s="14">
        <f>AVERAGE(C3:C56)</f>
        <v>0.14289997851974018</v>
      </c>
      <c r="Y6">
        <f>COUNT(C3:C56)</f>
        <v>54</v>
      </c>
      <c r="Z6">
        <f>DEVSQ(C3:C56)</f>
        <v>0.12044250391630476</v>
      </c>
    </row>
    <row r="7" spans="1:32" x14ac:dyDescent="0.25">
      <c r="A7" s="14">
        <v>0.20568181818181908</v>
      </c>
      <c r="B7" s="14">
        <v>0.23058252427184464</v>
      </c>
      <c r="C7" s="14">
        <v>0.21930837692778105</v>
      </c>
      <c r="D7" s="14">
        <v>0.38859522665385243</v>
      </c>
      <c r="E7" s="14">
        <v>0.20529745282220618</v>
      </c>
      <c r="G7" s="14">
        <v>0.23975791433892002</v>
      </c>
      <c r="H7" s="14">
        <v>0.19118522930315646</v>
      </c>
      <c r="I7" s="14">
        <v>0.12417218543046489</v>
      </c>
      <c r="J7" s="14">
        <v>0.13750543242068589</v>
      </c>
      <c r="K7" s="14">
        <v>0.16805807622504534</v>
      </c>
      <c r="M7" s="45" t="str">
        <f>B2</f>
        <v>Spring 2014</v>
      </c>
      <c r="N7">
        <f>COUNT(B3:B56)</f>
        <v>34</v>
      </c>
      <c r="O7" s="14">
        <f>SUM(B3:B56)</f>
        <v>6.1828646850559972</v>
      </c>
      <c r="P7" s="14">
        <f>AVERAGE(B3:B56)</f>
        <v>0.18184896132517639</v>
      </c>
      <c r="Q7">
        <f>VAR(B3:B56)</f>
        <v>2.0470972776831693E-2</v>
      </c>
      <c r="R7">
        <f>DEVSQ(B3:B56)</f>
        <v>0.6755421016354457</v>
      </c>
      <c r="S7">
        <f>SQRT(P15/N7)</f>
        <v>1.5639835922316211E-2</v>
      </c>
      <c r="T7">
        <f>P7-S7*TINV(S4,O15)</f>
        <v>0.15598988769906069</v>
      </c>
      <c r="U7">
        <f>P7+S7*TINV(S4,O15)</f>
        <v>0.20770803495129209</v>
      </c>
      <c r="W7" s="45" t="str">
        <f>D2</f>
        <v>Autumn 2015</v>
      </c>
      <c r="X7" s="14">
        <f>AVERAGE(D3:D56)</f>
        <v>0.17676886818619428</v>
      </c>
      <c r="Y7">
        <f>COUNT(D3:D56)</f>
        <v>45</v>
      </c>
      <c r="Z7">
        <f>DEVSQ(D3:D56)</f>
        <v>0.4813912594225116</v>
      </c>
    </row>
    <row r="8" spans="1:32" x14ac:dyDescent="0.25">
      <c r="A8" s="14">
        <v>0.20347394540942867</v>
      </c>
      <c r="B8" s="14">
        <v>0.2298288508557457</v>
      </c>
      <c r="C8" s="14">
        <v>0.20947983415001786</v>
      </c>
      <c r="D8" s="14">
        <v>0.38694433319983951</v>
      </c>
      <c r="E8" s="14">
        <v>0.17994735582675253</v>
      </c>
      <c r="G8" s="14">
        <v>0.22039473684210487</v>
      </c>
      <c r="H8" s="14">
        <v>0.1900768693221524</v>
      </c>
      <c r="I8" s="14">
        <v>0.12285031847133834</v>
      </c>
      <c r="J8" s="14">
        <v>0.12846540987801669</v>
      </c>
      <c r="K8" s="14">
        <v>0.16003657978966676</v>
      </c>
      <c r="M8" s="45" t="str">
        <f>C2</f>
        <v>Summer 2014/2015</v>
      </c>
      <c r="N8">
        <f>COUNT(C3:C56)</f>
        <v>54</v>
      </c>
      <c r="O8" s="14">
        <f>SUM(C3:C56)</f>
        <v>7.7165988400659691</v>
      </c>
      <c r="P8" s="14">
        <f>AVERAGE(C3:C56)</f>
        <v>0.14289997851974018</v>
      </c>
      <c r="Q8">
        <f>VAR(C3:C56)</f>
        <v>2.2725000738925485E-3</v>
      </c>
      <c r="R8">
        <f>DEVSQ(C3:C56)</f>
        <v>0.12044250391630476</v>
      </c>
      <c r="S8">
        <f>SQRT(P15/N8)</f>
        <v>1.2410085430374963E-2</v>
      </c>
      <c r="T8">
        <f>P8-S8*TINV(S4,O15)</f>
        <v>0.12238100923870404</v>
      </c>
      <c r="U8">
        <f>P8+S8*TINV(S4,O15)</f>
        <v>0.16341894780077632</v>
      </c>
      <c r="W8" s="45" t="str">
        <f>E2</f>
        <v>Winter 2015</v>
      </c>
      <c r="X8" s="14">
        <f>AVERAGE(E3:E56)</f>
        <v>0.15492335473753152</v>
      </c>
      <c r="Y8">
        <f>COUNT(E3:E56)</f>
        <v>25</v>
      </c>
      <c r="Z8">
        <f>DEVSQ(E3:E56)</f>
        <v>0.15544940164887111</v>
      </c>
    </row>
    <row r="9" spans="1:32" x14ac:dyDescent="0.25">
      <c r="A9" s="14">
        <v>0.17494824016563176</v>
      </c>
      <c r="B9" s="14">
        <v>0.22181818181818169</v>
      </c>
      <c r="C9" s="14">
        <v>0.1898395721925133</v>
      </c>
      <c r="D9" s="14">
        <v>0.30466003440795952</v>
      </c>
      <c r="E9" s="14">
        <v>0.17043984476067189</v>
      </c>
      <c r="G9" s="14">
        <v>0.21118793211816472</v>
      </c>
      <c r="H9" s="14">
        <v>0.18125887363937576</v>
      </c>
      <c r="I9" s="14">
        <v>0.12241618581549941</v>
      </c>
      <c r="J9" s="14">
        <v>0.12718319107025594</v>
      </c>
      <c r="K9" s="14">
        <v>0.14158730158730179</v>
      </c>
      <c r="M9" s="45" t="str">
        <f>D2</f>
        <v>Autumn 2015</v>
      </c>
      <c r="N9">
        <f>COUNT(D3:D56)</f>
        <v>45</v>
      </c>
      <c r="O9" s="14">
        <f>SUM(D3:D56)</f>
        <v>7.9545990683787426</v>
      </c>
      <c r="P9" s="14">
        <f>AVERAGE(D3:D56)</f>
        <v>0.17676886818619428</v>
      </c>
      <c r="Q9">
        <f>VAR(D3:D56)</f>
        <v>1.0940710441420714E-2</v>
      </c>
      <c r="R9">
        <f>DEVSQ(D3:D56)</f>
        <v>0.4813912594225116</v>
      </c>
      <c r="S9">
        <f>SQRT(P15/N9)</f>
        <v>1.3594567461565151E-2</v>
      </c>
      <c r="T9">
        <f>P9-S9*TINV(S4,O15)</f>
        <v>0.15429146352223619</v>
      </c>
      <c r="U9">
        <f>P9+S9*TINV(S4,O15)</f>
        <v>0.19924627285015237</v>
      </c>
      <c r="W9" s="46"/>
      <c r="X9" s="46"/>
      <c r="Y9" s="46">
        <f>SUM(Y4:Y8)</f>
        <v>184</v>
      </c>
      <c r="Z9" s="46">
        <f>SUM(Z4:Z8)</f>
        <v>1.4886627902820551</v>
      </c>
      <c r="AA9" s="46">
        <f>Y9-COUNT(Y4:Y8)</f>
        <v>179</v>
      </c>
      <c r="AB9" s="46">
        <f>[1]!QCRIT(COUNT(Y4:Y8),AA9,AA2,2)</f>
        <v>3.5061564245810057</v>
      </c>
    </row>
    <row r="10" spans="1:32" ht="15.75" thickBot="1" x14ac:dyDescent="0.3">
      <c r="A10" s="14">
        <v>0.16720516962843218</v>
      </c>
      <c r="B10" s="14">
        <v>0.20692431561996738</v>
      </c>
      <c r="C10" s="14">
        <v>0.18208392267798162</v>
      </c>
      <c r="D10" s="14">
        <v>0.26250089676447397</v>
      </c>
      <c r="E10" s="14">
        <v>0.15446707026233711</v>
      </c>
      <c r="G10" s="14">
        <v>0.19656357388316123</v>
      </c>
      <c r="H10" s="14">
        <v>0.17986111111111142</v>
      </c>
      <c r="I10" s="14">
        <v>0.12164889017007774</v>
      </c>
      <c r="J10" s="14">
        <v>0.12457322944935698</v>
      </c>
      <c r="K10" s="14">
        <v>0.14024695478057664</v>
      </c>
      <c r="M10" s="45" t="str">
        <f>E2</f>
        <v>Winter 2015</v>
      </c>
      <c r="N10">
        <f>COUNT(E3:E56)</f>
        <v>25</v>
      </c>
      <c r="O10" s="14">
        <f>SUM(E3:E56)</f>
        <v>3.8730838684382878</v>
      </c>
      <c r="P10" s="14">
        <f>AVERAGE(E3:E56)</f>
        <v>0.15492335473753152</v>
      </c>
      <c r="Q10">
        <f>VAR(E3:E56)</f>
        <v>6.4770584020363052E-3</v>
      </c>
      <c r="R10">
        <f>DEVSQ(E3:E56)</f>
        <v>0.15544940164887111</v>
      </c>
      <c r="S10">
        <f>SQRT(P15/N10)</f>
        <v>1.823902618125986E-2</v>
      </c>
      <c r="T10">
        <f>P10-S10*TINV(S4,O15)</f>
        <v>0.12476675186570285</v>
      </c>
      <c r="U10">
        <f>P10+S10*TINV(S4,O15)</f>
        <v>0.18507995760936019</v>
      </c>
      <c r="W10" t="s">
        <v>108</v>
      </c>
    </row>
    <row r="11" spans="1:32" ht="15.75" thickTop="1" x14ac:dyDescent="0.25">
      <c r="A11" s="14">
        <v>0.16508538899430689</v>
      </c>
      <c r="B11" s="14">
        <v>0.18856065367693306</v>
      </c>
      <c r="C11" s="14">
        <v>0.17593272920238426</v>
      </c>
      <c r="D11" s="14">
        <v>0.23005411405577811</v>
      </c>
      <c r="E11" s="14">
        <v>0.15419580419580367</v>
      </c>
      <c r="G11" s="14">
        <v>0.19521103896103886</v>
      </c>
      <c r="H11" s="14">
        <v>0.17571059431524563</v>
      </c>
      <c r="I11" s="14">
        <v>0.12112524637161588</v>
      </c>
      <c r="J11" s="14">
        <v>0.1221101136092798</v>
      </c>
      <c r="K11" s="14">
        <v>0.13856723791878997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A12" s="14">
        <v>0.15357967667436598</v>
      </c>
      <c r="B12" s="14">
        <v>0.17077045274026989</v>
      </c>
      <c r="C12" s="14">
        <v>0.1739009717723283</v>
      </c>
      <c r="D12" s="14">
        <v>0.20369907523119127</v>
      </c>
      <c r="E12" s="14">
        <v>0.15401574803149642</v>
      </c>
      <c r="G12" s="14">
        <v>0.19086956521739126</v>
      </c>
      <c r="H12" s="14">
        <v>0.1714285714285711</v>
      </c>
      <c r="I12" s="14">
        <v>0.11977988843660413</v>
      </c>
      <c r="J12" s="14">
        <v>0.12121212121212072</v>
      </c>
      <c r="K12" s="14">
        <v>0.13836296882873772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3.5108406053445729E-2</v>
      </c>
      <c r="Z12" s="46">
        <f>SQRT(Z9/AA9/HARMEAN(Y4,Y5))</f>
        <v>1.6799878697260309E-2</v>
      </c>
      <c r="AA12" s="46">
        <f>Y12/Z12</f>
        <v>2.0898011638126373</v>
      </c>
      <c r="AB12" s="46">
        <f>Y12-Z12*AB$9</f>
        <v>-2.3794596573135082E-2</v>
      </c>
      <c r="AC12" s="46">
        <f>Y12+Z12*AB$9</f>
        <v>9.401140868002654E-2</v>
      </c>
      <c r="AD12" s="46">
        <f>[1]!QDIST(AA12,COUNT($Y$4:$Y$8),AA$9)</f>
        <v>0.57828974076285122</v>
      </c>
      <c r="AE12" s="46">
        <f>Z12*AB$9</f>
        <v>5.8903002626580811E-2</v>
      </c>
      <c r="AF12" s="46">
        <f>Y12*SQRT(AA$9/Z$9)</f>
        <v>0.38498114652106513</v>
      </c>
    </row>
    <row r="13" spans="1:32" ht="15.75" thickTop="1" x14ac:dyDescent="0.25">
      <c r="A13" s="14">
        <v>0.14946619217082069</v>
      </c>
      <c r="B13" s="14">
        <v>0.16734693877551013</v>
      </c>
      <c r="C13" s="14">
        <v>0.17031644808085619</v>
      </c>
      <c r="D13" s="14">
        <v>0.20201937284518168</v>
      </c>
      <c r="E13" s="14">
        <v>0.14118194509073978</v>
      </c>
      <c r="G13" s="14">
        <v>0.18272425249169419</v>
      </c>
      <c r="H13" s="14">
        <v>0.16657191586128436</v>
      </c>
      <c r="I13" s="14">
        <v>0.11937075879086977</v>
      </c>
      <c r="J13" s="14">
        <v>0.12079279279279299</v>
      </c>
      <c r="K13" s="14">
        <v>0.13828799885771506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3.8405767519904821E-3</v>
      </c>
      <c r="Z13" s="21">
        <f>SQRT(Z9/AA9/HARMEAN(Y4,Y6))</f>
        <v>1.5392816525859613E-2</v>
      </c>
      <c r="AA13" s="21">
        <f t="shared" ref="AA13:AA21" si="0">Y13/Z13</f>
        <v>0.24950448448069218</v>
      </c>
      <c r="AB13" s="21">
        <f t="shared" ref="AB13:AB21" si="1">Y13-Z13*AB$9</f>
        <v>-5.0129045802548879E-2</v>
      </c>
      <c r="AC13" s="21">
        <f t="shared" ref="AC13:AC21" si="2">Y13+Z13*AB$9</f>
        <v>5.7810199306529843E-2</v>
      </c>
      <c r="AD13" s="21">
        <f>[1]!QDIST(AA13,COUNT($Y$4:$Y$8),AA$9)</f>
        <v>0.99978131297715189</v>
      </c>
      <c r="AE13" s="21">
        <f t="shared" ref="AE13:AE21" si="3">Z13*AB$9</f>
        <v>5.3969622554539361E-2</v>
      </c>
      <c r="AF13" s="21">
        <f t="shared" ref="AF13:AF21" si="4">Y13*SQRT(AA$9/Z$9)</f>
        <v>4.2113835616252121E-2</v>
      </c>
    </row>
    <row r="14" spans="1:32" x14ac:dyDescent="0.25">
      <c r="A14" s="14">
        <v>0.14814814814814836</v>
      </c>
      <c r="B14" s="14">
        <v>0.16221765913757644</v>
      </c>
      <c r="C14" s="14">
        <v>0.16905925473427053</v>
      </c>
      <c r="D14" s="14">
        <v>0.16541098789469172</v>
      </c>
      <c r="E14" s="14">
        <v>0.13931812607309355</v>
      </c>
      <c r="G14" s="14">
        <v>0.17761732851985595</v>
      </c>
      <c r="H14" s="14">
        <v>0.16530348687042629</v>
      </c>
      <c r="I14" s="14">
        <v>0.11914737228959853</v>
      </c>
      <c r="J14" s="14">
        <v>0.11726539009336877</v>
      </c>
      <c r="K14" s="14">
        <v>0.12669348879218426</v>
      </c>
      <c r="M14" t="s">
        <v>38</v>
      </c>
      <c r="N14">
        <f>N16-N15</f>
        <v>4.9833227842818628E-2</v>
      </c>
      <c r="O14">
        <f>COUNTA(M6:M10)-1</f>
        <v>4</v>
      </c>
      <c r="P14">
        <f>N14/O14</f>
        <v>1.2458306960704657E-2</v>
      </c>
      <c r="Q14">
        <f>P14/P15</f>
        <v>1.4980134927290092</v>
      </c>
      <c r="R14">
        <f>FDIST(Q14,O14,O15)</f>
        <v>0.20469039406370909</v>
      </c>
      <c r="S14">
        <f>FINV(S4,O14,O15)</f>
        <v>1.9765296219595654</v>
      </c>
      <c r="T14">
        <f>SQRT(DEVSQ(P6:P10)/(P15*O14))</f>
        <v>0.19388656828554987</v>
      </c>
      <c r="U14">
        <f>(N16-O16*P15)/(N16+P15)</f>
        <v>1.0710425141213554E-2</v>
      </c>
      <c r="W14" s="11" t="str">
        <f>W4</f>
        <v>Winter 2014</v>
      </c>
      <c r="X14" s="11" t="str">
        <f>W7</f>
        <v>Autumn 2015</v>
      </c>
      <c r="Y14" s="21">
        <f>ABS(X4-X7)</f>
        <v>3.0028312914463617E-2</v>
      </c>
      <c r="Z14" s="21">
        <f>SQRT(Z9/AA9/HARMEAN(Y4,Y7))</f>
        <v>1.5885207667440088E-2</v>
      </c>
      <c r="AA14" s="21">
        <f t="shared" si="0"/>
        <v>1.8903317818131302</v>
      </c>
      <c r="AB14" s="21">
        <f t="shared" si="1"/>
        <v>-2.5667710004534897E-2</v>
      </c>
      <c r="AC14" s="21">
        <f t="shared" si="2"/>
        <v>8.5724335833462131E-2</v>
      </c>
      <c r="AD14" s="21">
        <f>[1]!QDIST(AA14,COUNT($Y$4:$Y$8),AA$9)</f>
        <v>0.66871581714220851</v>
      </c>
      <c r="AE14" s="21">
        <f t="shared" si="3"/>
        <v>5.5696022918998514E-2</v>
      </c>
      <c r="AF14" s="21">
        <f t="shared" si="4"/>
        <v>0.329275396789736</v>
      </c>
    </row>
    <row r="15" spans="1:32" x14ac:dyDescent="0.25">
      <c r="A15" s="14">
        <v>0.13999999999999979</v>
      </c>
      <c r="B15" s="14">
        <v>0.15536723163841878</v>
      </c>
      <c r="C15" s="14">
        <v>0.16682480807383654</v>
      </c>
      <c r="D15" s="14">
        <v>0.16496958928449548</v>
      </c>
      <c r="E15" s="14">
        <v>0.1356752397168195</v>
      </c>
      <c r="G15" s="14">
        <v>0.16908454227113601</v>
      </c>
      <c r="H15" s="14">
        <v>0.16421825813221433</v>
      </c>
      <c r="I15" s="14">
        <v>0.1191347753743764</v>
      </c>
      <c r="J15" s="14">
        <v>0.11668888760071873</v>
      </c>
      <c r="K15" s="14">
        <v>0.1265761058864503</v>
      </c>
      <c r="M15" t="s">
        <v>39</v>
      </c>
      <c r="N15">
        <f>SUM(R6:R10)</f>
        <v>1.4886627902820551</v>
      </c>
      <c r="O15">
        <f>O16-O14</f>
        <v>179</v>
      </c>
      <c r="P15">
        <f>N15/O15</f>
        <v>8.3165519010170667E-3</v>
      </c>
      <c r="W15" s="11" t="str">
        <f>W4</f>
        <v>Winter 2014</v>
      </c>
      <c r="X15" s="11" t="str">
        <f>W8</f>
        <v>Winter 2015</v>
      </c>
      <c r="Y15" s="21">
        <f>ABS(X4-X8)</f>
        <v>8.1827994658008607E-3</v>
      </c>
      <c r="Z15" s="21">
        <f>SQRT(Z9/AA9/HARMEAN(Y4,Y8))</f>
        <v>1.8062799573280875E-2</v>
      </c>
      <c r="AA15" s="21">
        <f t="shared" si="0"/>
        <v>0.453019446548316</v>
      </c>
      <c r="AB15" s="21">
        <f t="shared" si="1"/>
        <v>-5.5148201303976935E-2</v>
      </c>
      <c r="AC15" s="21">
        <f t="shared" si="2"/>
        <v>7.1513800235578656E-2</v>
      </c>
      <c r="AD15" s="21">
        <f>[1]!QDIST(AA15,COUNT($Y$4:$Y$8),AA$9)</f>
        <v>0.99770255553149045</v>
      </c>
      <c r="AE15" s="21">
        <f t="shared" si="3"/>
        <v>6.3331000769777795E-2</v>
      </c>
      <c r="AF15" s="21">
        <f t="shared" si="4"/>
        <v>8.9728468882932802E-2</v>
      </c>
    </row>
    <row r="16" spans="1:32" x14ac:dyDescent="0.25">
      <c r="A16" s="14">
        <v>0.13089802130897932</v>
      </c>
      <c r="B16" s="14">
        <v>0.15377969762419005</v>
      </c>
      <c r="C16" s="14">
        <v>0.16424379232505565</v>
      </c>
      <c r="D16" s="14">
        <v>0.15164991550297854</v>
      </c>
      <c r="E16" s="14">
        <v>0.13101624480543952</v>
      </c>
      <c r="G16" s="14">
        <v>0.16727084412221582</v>
      </c>
      <c r="H16" s="14">
        <v>0.1611842105263159</v>
      </c>
      <c r="I16" s="14">
        <v>0.11886636705493904</v>
      </c>
      <c r="J16" s="14">
        <v>0.11666367068128673</v>
      </c>
      <c r="K16" s="14">
        <v>0.12591592749710695</v>
      </c>
      <c r="M16" s="41" t="s">
        <v>40</v>
      </c>
      <c r="N16" s="41">
        <f>DEVSQ(A3:E56)</f>
        <v>1.5384960181248737</v>
      </c>
      <c r="O16" s="41">
        <f>COUNT(A3:E56)-1</f>
        <v>183</v>
      </c>
      <c r="P16" s="41">
        <f>N16/O16</f>
        <v>8.4070820662561409E-3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3.8948982805436211E-2</v>
      </c>
      <c r="Z16" s="21">
        <f>SQRT(Z9/AA9/HARMEAN(Y5,Y6))</f>
        <v>1.4117625297233552E-2</v>
      </c>
      <c r="AA16" s="21">
        <f t="shared" si="0"/>
        <v>2.7588905347323913</v>
      </c>
      <c r="AB16" s="21">
        <f t="shared" si="1"/>
        <v>-1.0549619830286537E-2</v>
      </c>
      <c r="AC16" s="21">
        <f t="shared" si="2"/>
        <v>8.8447585441158966E-2</v>
      </c>
      <c r="AD16" s="21">
        <f>[1]!QDIST(AA16,COUNT($Y$4:$Y$8),AA$9)</f>
        <v>0.29460642376399759</v>
      </c>
      <c r="AE16" s="21">
        <f t="shared" si="3"/>
        <v>4.9498602635722748E-2</v>
      </c>
      <c r="AF16" s="21">
        <f t="shared" si="4"/>
        <v>0.42709498213731728</v>
      </c>
    </row>
    <row r="17" spans="1:32" x14ac:dyDescent="0.25">
      <c r="A17" s="14">
        <v>0.13013698630137083</v>
      </c>
      <c r="B17" s="14">
        <v>0.15236051502145867</v>
      </c>
      <c r="C17" s="14">
        <v>0.15977834218425249</v>
      </c>
      <c r="D17" s="14">
        <v>0.14877145742174358</v>
      </c>
      <c r="E17" s="14">
        <v>0.12993235625704558</v>
      </c>
      <c r="G17" s="14">
        <v>0.16463414634146409</v>
      </c>
      <c r="H17" s="14">
        <v>0.16040955631399312</v>
      </c>
      <c r="I17" s="14">
        <v>0.11881104749073747</v>
      </c>
      <c r="J17" s="14">
        <v>0.11653466946823966</v>
      </c>
      <c r="K17" s="14">
        <v>0.12561243453286017</v>
      </c>
      <c r="W17" s="11" t="str">
        <f>W5</f>
        <v>Spring 2014</v>
      </c>
      <c r="X17" s="11" t="str">
        <f>W7</f>
        <v>Autumn 2015</v>
      </c>
      <c r="Y17" s="21">
        <f>ABS(X5-X7)</f>
        <v>5.0800931389821113E-3</v>
      </c>
      <c r="Z17" s="21">
        <f>SQRT(Z9/AA9/HARMEAN(Y5,Y7))</f>
        <v>1.4652930289604509E-2</v>
      </c>
      <c r="AA17" s="21">
        <f t="shared" si="0"/>
        <v>0.34669469099884909</v>
      </c>
      <c r="AB17" s="21">
        <f t="shared" si="1"/>
        <v>-4.6295372534852351E-2</v>
      </c>
      <c r="AC17" s="21">
        <f t="shared" si="2"/>
        <v>5.6455558812816574E-2</v>
      </c>
      <c r="AD17" s="21">
        <f>[1]!QDIST(AA17,COUNT($Y$4:$Y$8),AA$9)</f>
        <v>0.9991958863116075</v>
      </c>
      <c r="AE17" s="21">
        <f t="shared" si="3"/>
        <v>5.1375465673834463E-2</v>
      </c>
      <c r="AF17" s="21">
        <f t="shared" si="4"/>
        <v>5.5705749731329177E-2</v>
      </c>
    </row>
    <row r="18" spans="1:32" x14ac:dyDescent="0.25">
      <c r="A18" s="14">
        <v>0.11927877947295216</v>
      </c>
      <c r="B18" s="14">
        <v>0.14976744186046484</v>
      </c>
      <c r="C18" s="14">
        <v>0.15537293683404171</v>
      </c>
      <c r="D18" s="14">
        <v>0.14683086462280304</v>
      </c>
      <c r="E18" s="14">
        <v>0.12895812053115446</v>
      </c>
      <c r="G18" s="14">
        <v>0.1494413407821221</v>
      </c>
      <c r="H18" s="14">
        <v>0.15947569634079731</v>
      </c>
      <c r="I18" s="14">
        <v>0.11800955168695121</v>
      </c>
      <c r="J18" s="14">
        <v>0.11623529411764658</v>
      </c>
      <c r="K18" s="14">
        <v>0.125362498964288</v>
      </c>
      <c r="W18" s="11" t="str">
        <f>W5</f>
        <v>Spring 2014</v>
      </c>
      <c r="X18" s="11" t="str">
        <f>W8</f>
        <v>Winter 2015</v>
      </c>
      <c r="Y18" s="21">
        <f>ABS(X5-X8)</f>
        <v>2.6925606587644868E-2</v>
      </c>
      <c r="Z18" s="21">
        <f>SQRT(Z9/AA9/HARMEAN(Y5,Y8))</f>
        <v>1.6989210454250885E-2</v>
      </c>
      <c r="AA18" s="21">
        <f t="shared" si="0"/>
        <v>1.5848650918858793</v>
      </c>
      <c r="AB18" s="21">
        <f t="shared" si="1"/>
        <v>-3.2641222795085655E-2</v>
      </c>
      <c r="AC18" s="21">
        <f t="shared" si="2"/>
        <v>8.6492435970375398E-2</v>
      </c>
      <c r="AD18" s="21">
        <f>[1]!QDIST(AA18,COUNT($Y$4:$Y$8),AA$9)</f>
        <v>0.79546404468301291</v>
      </c>
      <c r="AE18" s="21">
        <f t="shared" si="3"/>
        <v>5.9566829382730523E-2</v>
      </c>
      <c r="AF18" s="21">
        <f t="shared" si="4"/>
        <v>0.29525267763813234</v>
      </c>
    </row>
    <row r="19" spans="1:32" x14ac:dyDescent="0.25">
      <c r="A19" s="14">
        <v>0.11627906976745964</v>
      </c>
      <c r="B19" s="14">
        <v>0.14338781575037118</v>
      </c>
      <c r="C19" s="14">
        <v>0.15467685662070099</v>
      </c>
      <c r="D19" s="14">
        <v>0.14614168702399771</v>
      </c>
      <c r="E19" s="14">
        <v>0.12592654986522883</v>
      </c>
      <c r="G19" s="14">
        <v>0.14886934673366836</v>
      </c>
      <c r="H19" s="14">
        <v>0.15905147484094778</v>
      </c>
      <c r="I19" s="14">
        <v>0.11769005847953314</v>
      </c>
      <c r="J19" s="14">
        <v>0.11562308373645772</v>
      </c>
      <c r="K19" s="14">
        <v>0.12530543677458728</v>
      </c>
      <c r="M19" s="21"/>
      <c r="N19" s="21"/>
      <c r="O19" s="21"/>
      <c r="W19" s="11" t="str">
        <f>W6</f>
        <v>Summer 2014/2015</v>
      </c>
      <c r="X19" s="11" t="str">
        <f>W7</f>
        <v>Autumn 2015</v>
      </c>
      <c r="Y19" s="21">
        <f>ABS(X6-X7)</f>
        <v>3.3868889666454099E-2</v>
      </c>
      <c r="Z19" s="21">
        <f>SQRT(Z9/AA9/HARMEAN(Y6,Y7))</f>
        <v>1.3015807405924746E-2</v>
      </c>
      <c r="AA19" s="21">
        <f t="shared" si="0"/>
        <v>2.6021351277091815</v>
      </c>
      <c r="AB19" s="21">
        <f t="shared" si="1"/>
        <v>-1.1766567090937985E-2</v>
      </c>
      <c r="AC19" s="21">
        <f t="shared" si="2"/>
        <v>7.9504346423846184E-2</v>
      </c>
      <c r="AD19" s="21">
        <f>[1]!QDIST(AA19,COUNT($Y$4:$Y$8),AA$9)</f>
        <v>0.35399071578348118</v>
      </c>
      <c r="AE19" s="21">
        <f t="shared" si="3"/>
        <v>4.5635456757392084E-2</v>
      </c>
      <c r="AF19" s="21">
        <f t="shared" si="4"/>
        <v>0.37138923240598809</v>
      </c>
    </row>
    <row r="20" spans="1:32" x14ac:dyDescent="0.25">
      <c r="A20" s="14">
        <v>0.10714285714286038</v>
      </c>
      <c r="B20" s="14">
        <v>0.14237573715248575</v>
      </c>
      <c r="C20" s="14">
        <v>0.15283472359677672</v>
      </c>
      <c r="D20" s="14">
        <v>0.14614168702399771</v>
      </c>
      <c r="E20" s="14">
        <v>0.12585251491901123</v>
      </c>
      <c r="G20" s="14">
        <v>0.13612288135593203</v>
      </c>
      <c r="H20" s="14">
        <v>0.15691489361702057</v>
      </c>
      <c r="I20" s="14">
        <v>0.11618363682995758</v>
      </c>
      <c r="J20" s="14">
        <v>0.11399401742749378</v>
      </c>
      <c r="K20" s="14">
        <v>0.12401606425702863</v>
      </c>
      <c r="N20" s="21"/>
      <c r="O20" s="21"/>
      <c r="W20" s="11" t="str">
        <f>W6</f>
        <v>Summer 2014/2015</v>
      </c>
      <c r="X20" s="11" t="str">
        <f>W8</f>
        <v>Winter 2015</v>
      </c>
      <c r="Y20" s="21">
        <f>ABS(X6-X8)</f>
        <v>1.2023376217791343E-2</v>
      </c>
      <c r="Z20" s="21">
        <f>SQRT(Z9/AA9/HARMEAN(Y6,Y8))</f>
        <v>1.5599235500977086E-2</v>
      </c>
      <c r="AA20" s="21">
        <f t="shared" si="0"/>
        <v>0.77076701720659568</v>
      </c>
      <c r="AB20" s="21">
        <f t="shared" si="1"/>
        <v>-4.2669983552511573E-2</v>
      </c>
      <c r="AC20" s="21">
        <f t="shared" si="2"/>
        <v>6.6716735988094258E-2</v>
      </c>
      <c r="AD20" s="21">
        <f>[1]!QDIST(AA20,COUNT($Y$4:$Y$8),AA$9)</f>
        <v>0.98242744483098587</v>
      </c>
      <c r="AE20" s="21">
        <f t="shared" si="3"/>
        <v>5.4693359770302916E-2</v>
      </c>
      <c r="AF20" s="21">
        <f t="shared" si="4"/>
        <v>0.13184230449918494</v>
      </c>
    </row>
    <row r="21" spans="1:32" x14ac:dyDescent="0.25">
      <c r="A21" s="14">
        <v>0.10707456978967511</v>
      </c>
      <c r="B21" s="14">
        <v>0.13518052057094856</v>
      </c>
      <c r="C21" s="14">
        <v>0.14525094658825338</v>
      </c>
      <c r="D21" s="14">
        <v>0.14525094658825338</v>
      </c>
      <c r="E21" s="14">
        <v>0.12571839080459662</v>
      </c>
      <c r="G21" s="14">
        <v>0.13606261288380533</v>
      </c>
      <c r="H21" s="14">
        <v>0.15635451505016748</v>
      </c>
      <c r="I21" s="14">
        <v>0.11468860164512323</v>
      </c>
      <c r="J21" s="14">
        <v>0.11336318642470046</v>
      </c>
      <c r="K21" s="14">
        <v>0.12339851652056633</v>
      </c>
      <c r="W21" s="48" t="str">
        <f>W7</f>
        <v>Autumn 2015</v>
      </c>
      <c r="X21" s="48" t="str">
        <f>W8</f>
        <v>Winter 2015</v>
      </c>
      <c r="Y21" s="41">
        <f>ABS(X7-X8)</f>
        <v>2.1845513448662757E-2</v>
      </c>
      <c r="Z21" s="41">
        <f>SQRT(Z9/AA9/HARMEAN(Y7,Y8))</f>
        <v>1.6085309143869891E-2</v>
      </c>
      <c r="AA21" s="41">
        <f t="shared" si="0"/>
        <v>1.3581034255091131</v>
      </c>
      <c r="AB21" s="41">
        <f t="shared" si="1"/>
        <v>-3.455209654748826E-2</v>
      </c>
      <c r="AC21" s="41">
        <f t="shared" si="2"/>
        <v>7.8243123444813767E-2</v>
      </c>
      <c r="AD21" s="41">
        <f>[1]!QDIST(AA21,COUNT($Y$4:$Y$8),AA$9)</f>
        <v>0.87245266981216973</v>
      </c>
      <c r="AE21" s="41">
        <f t="shared" si="3"/>
        <v>5.6397609996151017E-2</v>
      </c>
      <c r="AF21" s="41">
        <f t="shared" si="4"/>
        <v>0.23954692790680315</v>
      </c>
    </row>
    <row r="22" spans="1:32" x14ac:dyDescent="0.25">
      <c r="A22" s="14">
        <v>0.10650887573964871</v>
      </c>
      <c r="B22" s="14">
        <v>0.13377609108159391</v>
      </c>
      <c r="C22" s="14">
        <v>0.14333908677232121</v>
      </c>
      <c r="D22" s="14">
        <v>0.14483938414750069</v>
      </c>
      <c r="E22" s="14">
        <v>0.12256191599383194</v>
      </c>
      <c r="G22" s="14">
        <v>0.1262068965517241</v>
      </c>
      <c r="H22" s="14">
        <v>0.15229885057471251</v>
      </c>
      <c r="I22" s="14">
        <v>0.11432951428110374</v>
      </c>
      <c r="J22" s="14">
        <v>0.1132895941409828</v>
      </c>
      <c r="K22" s="14">
        <v>0.12336671751674734</v>
      </c>
    </row>
    <row r="23" spans="1:32" x14ac:dyDescent="0.25">
      <c r="A23" s="14">
        <v>0.10169491525423893</v>
      </c>
      <c r="B23" s="14">
        <v>0.1318101933216172</v>
      </c>
      <c r="C23" s="14">
        <v>0.137385170603675</v>
      </c>
      <c r="D23" s="14">
        <v>0.13976360191283912</v>
      </c>
      <c r="E23" s="14">
        <v>0.10833193909988309</v>
      </c>
      <c r="G23" s="14">
        <v>0.12369791666666638</v>
      </c>
      <c r="H23" s="14">
        <v>0.15207060420909732</v>
      </c>
      <c r="I23" s="14">
        <v>0.1139923424991298</v>
      </c>
      <c r="J23" s="14">
        <v>0.11299522121165485</v>
      </c>
      <c r="K23" s="14">
        <v>0.12310902451747557</v>
      </c>
      <c r="M23" s="27" t="s">
        <v>42</v>
      </c>
    </row>
    <row r="24" spans="1:32" ht="15.75" thickBot="1" x14ac:dyDescent="0.3">
      <c r="A24" s="14">
        <v>0.10038119440914936</v>
      </c>
      <c r="B24" s="14">
        <v>0.13122529644268799</v>
      </c>
      <c r="C24" s="14">
        <v>0.13734104046242809</v>
      </c>
      <c r="D24" s="14">
        <v>0.13802181271154645</v>
      </c>
      <c r="E24" s="14">
        <v>0.10273148943480506</v>
      </c>
      <c r="G24" s="14">
        <v>0.11941904249596533</v>
      </c>
      <c r="H24" s="14">
        <v>0.15037593984962438</v>
      </c>
      <c r="I24" s="14">
        <v>0.11390521538576023</v>
      </c>
      <c r="J24" s="14">
        <v>0.11180679785331042</v>
      </c>
      <c r="K24" s="14">
        <v>0.12216545666397642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A25" s="14">
        <v>9.8522167487684886E-2</v>
      </c>
      <c r="B25" s="14">
        <v>0.12847483095417053</v>
      </c>
      <c r="C25" s="14">
        <v>0.13330628803245501</v>
      </c>
      <c r="D25" s="14">
        <v>0.13608500204331753</v>
      </c>
      <c r="E25" s="14">
        <v>5.474389824681939E-2</v>
      </c>
      <c r="G25" s="14">
        <v>9.5665171898355897E-2</v>
      </c>
      <c r="H25" s="14">
        <v>0.15004915040022432</v>
      </c>
      <c r="I25" s="14">
        <v>0.11288814066591947</v>
      </c>
      <c r="J25" s="14">
        <v>0.11030927835051614</v>
      </c>
      <c r="K25" s="14">
        <v>0.12061420956321123</v>
      </c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4">
        <v>9.7799511002445119E-2</v>
      </c>
      <c r="B26" s="14">
        <v>0.12840043525571326</v>
      </c>
      <c r="C26" s="14">
        <v>0.13320242186221617</v>
      </c>
      <c r="D26" s="14">
        <v>0.13404637364353161</v>
      </c>
      <c r="E26" s="14">
        <v>5.0659776690966156E-2</v>
      </c>
      <c r="G26" s="14">
        <v>9.4371802160318555E-2</v>
      </c>
      <c r="H26" s="14">
        <v>0.14907975460122713</v>
      </c>
      <c r="I26" s="14">
        <v>0.11214274180526511</v>
      </c>
      <c r="J26" s="14">
        <v>0.10956432070121289</v>
      </c>
      <c r="K26" s="14">
        <v>0.11945288753799289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AVERAGE(G3:G65)</f>
        <v>0.16843970346651713</v>
      </c>
      <c r="Y26">
        <f>COUNT(G3:G65)</f>
        <v>27</v>
      </c>
      <c r="Z26">
        <f>DEVSQ(G3:G65)</f>
        <v>9.961058777758372E-2</v>
      </c>
    </row>
    <row r="27" spans="1:32" ht="15.75" thickTop="1" x14ac:dyDescent="0.25">
      <c r="A27" s="14">
        <v>9.622886866059796E-2</v>
      </c>
      <c r="B27" s="14">
        <v>0.12557286892758823</v>
      </c>
      <c r="C27" s="14">
        <v>0.13215246220903273</v>
      </c>
      <c r="D27" s="14">
        <v>0.13148788927335592</v>
      </c>
      <c r="E27" s="14">
        <v>5.0163202198935428E-2</v>
      </c>
      <c r="G27" s="14">
        <v>9.3423019431988094E-2</v>
      </c>
      <c r="H27" s="14">
        <v>0.1475953565505802</v>
      </c>
      <c r="I27" s="14">
        <v>0.11214274180526511</v>
      </c>
      <c r="J27" s="14">
        <v>0.10914105594956638</v>
      </c>
      <c r="K27" s="14">
        <v>0.11857735795048013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AVERAGE(H3:H65)</f>
        <v>0.15372520984630356</v>
      </c>
      <c r="Y27">
        <f>COUNT(H3:H65)</f>
        <v>54</v>
      </c>
      <c r="Z27">
        <f>DEVSQ(H3:H65)</f>
        <v>0.18690256244064668</v>
      </c>
    </row>
    <row r="28" spans="1:32" x14ac:dyDescent="0.25">
      <c r="A28" s="14">
        <v>9.3376764386536762E-2</v>
      </c>
      <c r="B28" s="14">
        <v>0.11888782358580907</v>
      </c>
      <c r="C28" s="14">
        <v>0.12947898508619093</v>
      </c>
      <c r="D28" s="14">
        <v>0.12846540987801669</v>
      </c>
      <c r="G28" s="14">
        <v>6.9889341875364566E-2</v>
      </c>
      <c r="H28" s="14">
        <v>0.14420654911838843</v>
      </c>
      <c r="I28" s="14">
        <v>0.11113631208890928</v>
      </c>
      <c r="J28" s="14">
        <v>0.10865455740938544</v>
      </c>
      <c r="K28" s="14">
        <v>0.11539682539682575</v>
      </c>
      <c r="M28" s="45" t="str">
        <f>G2</f>
        <v>Winter 2014</v>
      </c>
      <c r="N28">
        <f>COUNT(G3:G65)</f>
        <v>27</v>
      </c>
      <c r="O28" s="14">
        <f>SUM(G3:G65)</f>
        <v>4.5478719935959626</v>
      </c>
      <c r="P28" s="14">
        <f>AVERAGE(G3:G65)</f>
        <v>0.16843970346651713</v>
      </c>
      <c r="Q28">
        <f>VAR(G3:G65)</f>
        <v>3.831176452983984E-3</v>
      </c>
      <c r="R28">
        <f>DEVSQ(G3:G65)</f>
        <v>9.961058777758372E-2</v>
      </c>
      <c r="S28">
        <f>SQRT(P37/N28)</f>
        <v>8.326802402846523E-3</v>
      </c>
      <c r="T28">
        <f>P28-S28*TINV(S26,O37)</f>
        <v>0.15468514834029307</v>
      </c>
      <c r="U28">
        <f>P28+S28*TINV(S26,O37)</f>
        <v>0.18219425859274119</v>
      </c>
      <c r="W28" s="45" t="str">
        <f>I2</f>
        <v>Summer 2014/2015</v>
      </c>
      <c r="X28" s="14">
        <f>AVERAGE(I3:I65)</f>
        <v>0.11132217565563537</v>
      </c>
      <c r="Y28">
        <f>COUNT(I3:I65)</f>
        <v>45</v>
      </c>
      <c r="Z28">
        <f>DEVSQ(I3:I65)</f>
        <v>5.4083633518651319E-3</v>
      </c>
    </row>
    <row r="29" spans="1:32" x14ac:dyDescent="0.25">
      <c r="B29" s="14">
        <v>0.10344827586206823</v>
      </c>
      <c r="C29" s="14">
        <v>0.12918281781504601</v>
      </c>
      <c r="D29" s="14">
        <v>0.1221101136092798</v>
      </c>
      <c r="G29" s="14">
        <v>6.2933025404157059E-2</v>
      </c>
      <c r="H29" s="14">
        <v>0.1440203922679319</v>
      </c>
      <c r="I29" s="14">
        <v>0.10990030141432931</v>
      </c>
      <c r="J29" s="14">
        <v>0.10826383623957504</v>
      </c>
      <c r="K29" s="14">
        <v>0.11504750681299254</v>
      </c>
      <c r="M29" s="45" t="str">
        <f>H2</f>
        <v>Spring 2014</v>
      </c>
      <c r="N29">
        <f>COUNT(H3:H65)</f>
        <v>54</v>
      </c>
      <c r="O29" s="14">
        <f>SUM(H3:H65)</f>
        <v>8.3011613317003921</v>
      </c>
      <c r="P29" s="14">
        <f>AVERAGE(H3:H65)</f>
        <v>0.15372520984630356</v>
      </c>
      <c r="Q29">
        <f>VAR(H3:H65)</f>
        <v>3.526463442276368E-3</v>
      </c>
      <c r="R29">
        <f>DEVSQ(H3:H65)</f>
        <v>0.18690256244064668</v>
      </c>
      <c r="S29">
        <f>SQRT(P37/N29)</f>
        <v>5.8879384446532141E-3</v>
      </c>
      <c r="T29">
        <f>P29-S29*TINV(S26,O37)</f>
        <v>0.14399927064434634</v>
      </c>
      <c r="U29">
        <f>P29+S29*TINV(S26,O37)</f>
        <v>0.16345114904826077</v>
      </c>
      <c r="W29" s="45" t="str">
        <f>J2</f>
        <v>Autumn 2015</v>
      </c>
      <c r="X29" s="14">
        <f>AVERAGE(J3:J65)</f>
        <v>0.10918511000836013</v>
      </c>
      <c r="Y29">
        <f>COUNT(J3:J65)</f>
        <v>63</v>
      </c>
      <c r="Z29">
        <f>DEVSQ(J3:J65)</f>
        <v>0.10148957313557315</v>
      </c>
    </row>
    <row r="30" spans="1:32" x14ac:dyDescent="0.25">
      <c r="B30" s="14">
        <v>0.10130718954248265</v>
      </c>
      <c r="C30" s="14">
        <v>0.12797125483692609</v>
      </c>
      <c r="D30" s="14">
        <v>0.12000574877838442</v>
      </c>
      <c r="H30" s="14">
        <v>0.14169274434175164</v>
      </c>
      <c r="I30" s="14">
        <v>0.10986529627034165</v>
      </c>
      <c r="J30" s="14">
        <v>0.10823812387251912</v>
      </c>
      <c r="K30" s="14">
        <v>0.11358759604070127</v>
      </c>
      <c r="M30" s="45" t="str">
        <f>I2</f>
        <v>Summer 2014/2015</v>
      </c>
      <c r="N30">
        <f>COUNT(I3:I65)</f>
        <v>45</v>
      </c>
      <c r="O30" s="14">
        <f>SUM(I3:I65)</f>
        <v>5.0094979045035917</v>
      </c>
      <c r="P30" s="14">
        <f>AVERAGE(I3:I65)</f>
        <v>0.11132217565563537</v>
      </c>
      <c r="Q30">
        <f>VAR(I3:I65)</f>
        <v>1.2291734890602574E-4</v>
      </c>
      <c r="R30">
        <f>DEVSQ(I3:I65)</f>
        <v>5.4083633518651319E-3</v>
      </c>
      <c r="S30">
        <f>SQRT(P37/N30)</f>
        <v>6.4499134066768968E-3</v>
      </c>
      <c r="T30">
        <f>P30-S30*TINV(S26,O37)</f>
        <v>0.10066794306796385</v>
      </c>
      <c r="U30">
        <f>P30+S30*TINV(S26,O37)</f>
        <v>0.1219764082433069</v>
      </c>
      <c r="W30" s="45" t="str">
        <f>K2</f>
        <v>Winter 2015</v>
      </c>
      <c r="X30" s="14">
        <f>AVERAGE(K3:K65)</f>
        <v>0.13046685820628032</v>
      </c>
      <c r="Y30">
        <f>COUNT(K3:K65)</f>
        <v>35</v>
      </c>
      <c r="Z30">
        <f>DEVSQ(K3:K65)</f>
        <v>1.6570542302358587E-2</v>
      </c>
    </row>
    <row r="31" spans="1:32" x14ac:dyDescent="0.25">
      <c r="B31" s="14">
        <v>9.8294884653962647E-2</v>
      </c>
      <c r="C31" s="14">
        <v>0.12644769318397611</v>
      </c>
      <c r="D31" s="14">
        <v>0.11992499592369156</v>
      </c>
      <c r="H31" s="14">
        <v>0.14146341463414697</v>
      </c>
      <c r="I31" s="14">
        <v>0.10942067001424022</v>
      </c>
      <c r="J31" s="14">
        <v>0.10813302134297648</v>
      </c>
      <c r="K31" s="14">
        <v>0.11334909891543758</v>
      </c>
      <c r="M31" s="45" t="str">
        <f>J2</f>
        <v>Autumn 2015</v>
      </c>
      <c r="N31">
        <f>COUNT(J3:J65)</f>
        <v>63</v>
      </c>
      <c r="O31" s="14">
        <f>SUM(J3:J65)</f>
        <v>6.8786619305266887</v>
      </c>
      <c r="P31" s="14">
        <f>AVERAGE(J3:J65)</f>
        <v>0.10918511000836013</v>
      </c>
      <c r="Q31">
        <f>VAR(J3:J65)</f>
        <v>1.6369285989608808E-3</v>
      </c>
      <c r="R31">
        <f>DEVSQ(J3:J65)</f>
        <v>0.10148957313557315</v>
      </c>
      <c r="S31">
        <f>SQRT(P37/N31)</f>
        <v>5.4511717582834806E-3</v>
      </c>
      <c r="T31">
        <f>P31-S31*TINV(S26,O37)</f>
        <v>0.10018064000602234</v>
      </c>
      <c r="U31">
        <f>P31+S31*TINV(S26,O37)</f>
        <v>0.11818958001069793</v>
      </c>
      <c r="W31" s="46"/>
      <c r="X31" s="46"/>
      <c r="Y31" s="46">
        <f>SUM(Y26:Y30)</f>
        <v>224</v>
      </c>
      <c r="Z31" s="46">
        <f>SUM(Z26:Z30)</f>
        <v>0.40998162900802732</v>
      </c>
      <c r="AA31" s="46">
        <f>Y31-COUNT(Y26:Y30)</f>
        <v>219</v>
      </c>
      <c r="AB31" s="46">
        <f>[1]!QCRIT(COUNT(Y26:Y30),AA31,AA24,2)</f>
        <v>3.5010136986301372</v>
      </c>
    </row>
    <row r="32" spans="1:32" ht="15.75" thickBot="1" x14ac:dyDescent="0.3">
      <c r="B32" s="14">
        <v>9.5789473684209869E-2</v>
      </c>
      <c r="C32" s="14">
        <v>0.12621527777777802</v>
      </c>
      <c r="D32" s="14">
        <v>0.11726539009336877</v>
      </c>
      <c r="H32" s="14">
        <v>0.1413612565445023</v>
      </c>
      <c r="I32" s="14">
        <v>0.10872836719337779</v>
      </c>
      <c r="J32" s="14">
        <v>0.10812982005141449</v>
      </c>
      <c r="K32" s="14">
        <v>0.11304054054054111</v>
      </c>
      <c r="M32" s="45" t="str">
        <f>K2</f>
        <v>Winter 2015</v>
      </c>
      <c r="N32">
        <f>COUNT(K3:K65)</f>
        <v>35</v>
      </c>
      <c r="O32" s="14">
        <f>SUM(K3:K65)</f>
        <v>4.5663400372198106</v>
      </c>
      <c r="P32" s="14">
        <f>AVERAGE(K3:K65)</f>
        <v>0.13046685820628032</v>
      </c>
      <c r="Q32">
        <f>VAR(K3:K65)</f>
        <v>4.8736889124584943E-4</v>
      </c>
      <c r="R32">
        <f>DEVSQ(K3:K65)</f>
        <v>1.6570542302358587E-2</v>
      </c>
      <c r="S32">
        <f>SQRT(P37/N32)</f>
        <v>7.3135143651293488E-3</v>
      </c>
      <c r="T32">
        <f>P32-S32*TINV(S26,O37)</f>
        <v>0.1183860939903293</v>
      </c>
      <c r="U32">
        <f>P32+S32*TINV(S26,O37)</f>
        <v>0.14254762242223132</v>
      </c>
      <c r="W32" t="s">
        <v>108</v>
      </c>
    </row>
    <row r="33" spans="2:32" ht="15.75" thickTop="1" x14ac:dyDescent="0.25">
      <c r="B33" s="14">
        <v>9.5516569200780485E-2</v>
      </c>
      <c r="C33" s="14">
        <v>0.12446418829397608</v>
      </c>
      <c r="D33" s="14">
        <v>0.11682242990654222</v>
      </c>
      <c r="H33" s="14">
        <v>0.14050558495002979</v>
      </c>
      <c r="I33" s="14">
        <v>0.10536429143314568</v>
      </c>
      <c r="J33" s="14">
        <v>0.10801362495518085</v>
      </c>
      <c r="K33" s="14">
        <v>0.11247026843357137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2:32" ht="15.75" thickBot="1" x14ac:dyDescent="0.3">
      <c r="B34" s="14">
        <v>9.3645484949832339E-2</v>
      </c>
      <c r="C34" s="14">
        <v>0.12383345297918115</v>
      </c>
      <c r="D34" s="14">
        <v>0.11666367068128673</v>
      </c>
      <c r="H34" s="14">
        <v>0.13962065331928283</v>
      </c>
      <c r="I34" s="14">
        <v>0.10488611315209441</v>
      </c>
      <c r="J34" s="14">
        <v>0.10785893881761274</v>
      </c>
      <c r="K34" s="14">
        <v>0.10621258696003844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1.471449362021357E-2</v>
      </c>
      <c r="Z34" s="46">
        <f>SQRT(Z31/AA31/HARMEAN(Y26,Y27))</f>
        <v>7.2112224131583936E-3</v>
      </c>
      <c r="AA34" s="46">
        <f>Y34/Z34</f>
        <v>2.0404992076466644</v>
      </c>
      <c r="AB34" s="46">
        <f>Y34-Z34*AB$31</f>
        <v>-1.053209483212264E-2</v>
      </c>
      <c r="AC34" s="46">
        <f>Y34+Z34*AB$31</f>
        <v>3.9961082072549781E-2</v>
      </c>
      <c r="AD34" s="46">
        <f>[1]!QDIST(AA34,COUNT($Y$26:$Y$30),AA$31)</f>
        <v>0.6006737095794058</v>
      </c>
      <c r="AE34" s="46">
        <f>Z34*AB$31</f>
        <v>2.5246588452336211E-2</v>
      </c>
      <c r="AF34" s="46">
        <f>Y34*SQRT(AA$31/Z$31)</f>
        <v>0.34008320127444414</v>
      </c>
    </row>
    <row r="35" spans="2:32" ht="15.75" thickTop="1" x14ac:dyDescent="0.25">
      <c r="B35" s="14">
        <v>6.1773255813952842E-2</v>
      </c>
      <c r="C35" s="14">
        <v>0.12241731318905716</v>
      </c>
      <c r="D35" s="14">
        <v>0.11653466946823966</v>
      </c>
      <c r="H35" s="14">
        <v>0.13798797806988566</v>
      </c>
      <c r="I35" s="14">
        <v>0.1044631306597678</v>
      </c>
      <c r="J35" s="14">
        <v>0.10709174749562629</v>
      </c>
      <c r="K35" s="14">
        <v>0.10600558659217854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5.7117527810881752E-2</v>
      </c>
      <c r="Z35" s="21">
        <f>SQRT(Z31/AA31/HARMEAN(Y26,Y28))</f>
        <v>7.4477184831893651E-3</v>
      </c>
      <c r="AA35" s="21">
        <f t="shared" ref="AA35:AA43" si="5">Y35/Z35</f>
        <v>7.6691308807931868</v>
      </c>
      <c r="AB35" s="21">
        <f t="shared" ref="AB35:AB43" si="6">Y35-Z35*AB$31</f>
        <v>3.1042963377694917E-2</v>
      </c>
      <c r="AC35" s="21">
        <f t="shared" ref="AC35:AC43" si="7">Y35+Z35*AB$31</f>
        <v>8.3192092244068594E-2</v>
      </c>
      <c r="AD35" s="21">
        <f>[1]!QDIST(AA35,COUNT($Y$26:$Y$30),AA$31)</f>
        <v>1.5329844180733687E-6</v>
      </c>
      <c r="AE35" s="21">
        <f t="shared" ref="AE35:AE43" si="8">Z35*AB$31</f>
        <v>2.6074564433186835E-2</v>
      </c>
      <c r="AF35" s="21">
        <f t="shared" ref="AF35:AF43" si="9">Y35*SQRT(AA$31/Z$31)</f>
        <v>1.3201073858309793</v>
      </c>
    </row>
    <row r="36" spans="2:32" x14ac:dyDescent="0.25">
      <c r="B36" s="14">
        <v>5.6492411467116505E-2</v>
      </c>
      <c r="C36" s="14">
        <v>0.1223642172523961</v>
      </c>
      <c r="D36" s="14">
        <v>0.11435661113080509</v>
      </c>
      <c r="H36" s="14">
        <v>0.13645581212795216</v>
      </c>
      <c r="I36" s="14">
        <v>0.10394899946874438</v>
      </c>
      <c r="J36" s="14">
        <v>0.10691722015227718</v>
      </c>
      <c r="K36" s="14">
        <v>0.10489606126914625</v>
      </c>
      <c r="M36" t="s">
        <v>38</v>
      </c>
      <c r="N36">
        <f>N38-N37</f>
        <v>0.11314267281056295</v>
      </c>
      <c r="O36">
        <f>COUNTA(M28:M32)-1</f>
        <v>4</v>
      </c>
      <c r="P36">
        <f>N36/O36</f>
        <v>2.8285668202640737E-2</v>
      </c>
      <c r="Q36">
        <f>P36/P37</f>
        <v>15.109363196020263</v>
      </c>
      <c r="R36">
        <f>FDIST(Q36,O36,O37)</f>
        <v>6.3512950607606158E-11</v>
      </c>
      <c r="S36">
        <f>FINV(S26,O36,O37)</f>
        <v>1.9707043468038812</v>
      </c>
      <c r="T36">
        <f>SQRT(DEVSQ(P28:P32)/(P37*O36))</f>
        <v>0.60221963410417745</v>
      </c>
      <c r="U36">
        <f>(N38-O38*P37)/(N38+P37)</f>
        <v>0.20124791543993331</v>
      </c>
      <c r="W36" s="11" t="str">
        <f>W26</f>
        <v>Winter 2014</v>
      </c>
      <c r="X36" s="11" t="str">
        <f>W29</f>
        <v>Autumn 2015</v>
      </c>
      <c r="Y36" s="21">
        <f>ABS(X26-X29)</f>
        <v>5.9254593458156993E-2</v>
      </c>
      <c r="Z36" s="21">
        <f>SQRT(Z31/AA31/HARMEAN(Y26,Y29))</f>
        <v>7.0374324790493737E-3</v>
      </c>
      <c r="AA36" s="21">
        <f t="shared" si="5"/>
        <v>8.4199164446066828</v>
      </c>
      <c r="AB36" s="21">
        <f t="shared" si="6"/>
        <v>3.4616445945820487E-2</v>
      </c>
      <c r="AC36" s="21">
        <f t="shared" si="7"/>
        <v>8.3892740970493498E-2</v>
      </c>
      <c r="AD36" s="21">
        <f>[1]!QDIST(AA36,COUNT($Y$26:$Y$30),AA$31)</f>
        <v>1.0277058570817843E-7</v>
      </c>
      <c r="AE36" s="21">
        <f t="shared" si="8"/>
        <v>2.4638147512336502E-2</v>
      </c>
      <c r="AF36" s="21">
        <f t="shared" si="9"/>
        <v>1.3694995120853692</v>
      </c>
    </row>
    <row r="37" spans="2:32" x14ac:dyDescent="0.25">
      <c r="C37" s="14">
        <v>0.12220028592824611</v>
      </c>
      <c r="D37" s="14">
        <v>0.1132895941409828</v>
      </c>
      <c r="H37" s="14">
        <v>0.13504411665656355</v>
      </c>
      <c r="I37" s="14">
        <v>0.1038083538083535</v>
      </c>
      <c r="J37" s="14">
        <v>0.10670493086355333</v>
      </c>
      <c r="K37" s="14">
        <v>0.10262177549729438</v>
      </c>
      <c r="M37" t="s">
        <v>39</v>
      </c>
      <c r="N37">
        <f>SUM(R28:R32)</f>
        <v>0.40998162900802732</v>
      </c>
      <c r="O37">
        <f>O38-O36</f>
        <v>219</v>
      </c>
      <c r="P37">
        <f>N37/O37</f>
        <v>1.8720622329133668E-3</v>
      </c>
      <c r="W37" s="11" t="str">
        <f>W26</f>
        <v>Winter 2014</v>
      </c>
      <c r="X37" s="11" t="str">
        <f>W30</f>
        <v>Winter 2015</v>
      </c>
      <c r="Y37" s="21">
        <f>ABS(X26-X30)</f>
        <v>3.7972845260236809E-2</v>
      </c>
      <c r="Z37" s="21">
        <f>SQRT(Z31/AA31/HARMEAN(Y26,Y30))</f>
        <v>7.8365531525347275E-3</v>
      </c>
      <c r="AA37" s="21">
        <f t="shared" si="5"/>
        <v>4.8456055259389803</v>
      </c>
      <c r="AB37" s="21">
        <f t="shared" si="6"/>
        <v>1.0536965323169542E-2</v>
      </c>
      <c r="AC37" s="21">
        <f t="shared" si="7"/>
        <v>6.5408725197304077E-2</v>
      </c>
      <c r="AD37" s="21">
        <f>[1]!QDIST(AA37,COUNT($Y$26:$Y$30),AA$31)</f>
        <v>6.4973808690209633E-3</v>
      </c>
      <c r="AE37" s="21">
        <f t="shared" si="8"/>
        <v>2.7435879937067267E-2</v>
      </c>
      <c r="AF37" s="21">
        <f t="shared" si="9"/>
        <v>0.87763310861478361</v>
      </c>
    </row>
    <row r="38" spans="2:32" x14ac:dyDescent="0.25">
      <c r="C38" s="14">
        <v>0.12215411558668984</v>
      </c>
      <c r="D38" s="14">
        <v>0.11238573221007424</v>
      </c>
      <c r="H38" s="14">
        <v>0.13215246220903273</v>
      </c>
      <c r="I38" s="14">
        <v>0.10261582509109737</v>
      </c>
      <c r="J38" s="14">
        <v>0.10637884091793157</v>
      </c>
      <c r="M38" s="41" t="s">
        <v>40</v>
      </c>
      <c r="N38" s="41">
        <f>DEVSQ(G3:K65)</f>
        <v>0.52312430181859026</v>
      </c>
      <c r="O38" s="41">
        <f>COUNT(G3:K65)-1</f>
        <v>223</v>
      </c>
      <c r="P38" s="41">
        <f>N38/O38</f>
        <v>2.3458488870788802E-3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4.2403034190668182E-2</v>
      </c>
      <c r="Z38" s="21">
        <f>SQRT(Z31/AA31/HARMEAN(Y27,Y28))</f>
        <v>6.175321938233491E-3</v>
      </c>
      <c r="AA38" s="21">
        <f t="shared" si="5"/>
        <v>6.8665301363701809</v>
      </c>
      <c r="AB38" s="21">
        <f t="shared" si="6"/>
        <v>2.0783147491461519E-2</v>
      </c>
      <c r="AC38" s="21">
        <f t="shared" si="7"/>
        <v>6.4022920889874851E-2</v>
      </c>
      <c r="AD38" s="21">
        <f>[1]!QDIST(AA38,COUNT($Y$26:$Y$30),AA$31)</f>
        <v>2.2435641755746971E-5</v>
      </c>
      <c r="AE38" s="21">
        <f t="shared" si="8"/>
        <v>2.1619886699206663E-2</v>
      </c>
      <c r="AF38" s="21">
        <f t="shared" si="9"/>
        <v>0.98002418455653517</v>
      </c>
    </row>
    <row r="39" spans="2:32" x14ac:dyDescent="0.25">
      <c r="C39" s="14">
        <v>0.12091441526544501</v>
      </c>
      <c r="D39" s="14">
        <v>0.11227816008692552</v>
      </c>
      <c r="H39" s="14">
        <v>0.1275779064472054</v>
      </c>
      <c r="I39" s="14">
        <v>0.10051290536068767</v>
      </c>
      <c r="J39" s="14">
        <v>0.10595813204508875</v>
      </c>
      <c r="N39" s="21"/>
      <c r="O39" s="21"/>
      <c r="W39" s="11" t="str">
        <f>W27</f>
        <v>Spring 2014</v>
      </c>
      <c r="X39" s="11" t="str">
        <f>W29</f>
        <v>Autumn 2015</v>
      </c>
      <c r="Y39" s="21">
        <f>ABS(X27-X29)</f>
        <v>4.4540099837943423E-2</v>
      </c>
      <c r="Z39" s="21">
        <f>SQRT(Z31/AA31/HARMEAN(Y27,Y29))</f>
        <v>5.6737594532343689E-3</v>
      </c>
      <c r="AA39" s="21">
        <f t="shared" si="5"/>
        <v>7.8501917829020771</v>
      </c>
      <c r="AB39" s="21">
        <f t="shared" si="6"/>
        <v>2.467619026943766E-2</v>
      </c>
      <c r="AC39" s="21">
        <f t="shared" si="7"/>
        <v>6.4404009406449192E-2</v>
      </c>
      <c r="AD39" s="21">
        <f>[1]!QDIST(AA39,COUNT($Y$26:$Y$30),AA$31)</f>
        <v>8.1207471458455416E-7</v>
      </c>
      <c r="AE39" s="21">
        <f t="shared" si="8"/>
        <v>1.9863909568505762E-2</v>
      </c>
      <c r="AF39" s="21">
        <f t="shared" si="9"/>
        <v>1.0294163108109251</v>
      </c>
    </row>
    <row r="40" spans="2:32" x14ac:dyDescent="0.25">
      <c r="C40" s="14">
        <v>0.11850589194396996</v>
      </c>
      <c r="D40" s="14">
        <v>0.11227278939455992</v>
      </c>
      <c r="H40" s="14">
        <v>0.12581216774955747</v>
      </c>
      <c r="I40" s="14">
        <v>9.8056121649162498E-2</v>
      </c>
      <c r="J40" s="14">
        <v>0.10444379476684749</v>
      </c>
      <c r="W40" s="11" t="str">
        <f>W27</f>
        <v>Spring 2014</v>
      </c>
      <c r="X40" s="11" t="str">
        <f>W30</f>
        <v>Winter 2015</v>
      </c>
      <c r="Y40" s="21">
        <f>ABS(X27-X30)</f>
        <v>2.3258351640023239E-2</v>
      </c>
      <c r="Z40" s="21">
        <f>SQRT(Z31/AA31/HARMEAN(Y27,Y30))</f>
        <v>6.6391005225474118E-3</v>
      </c>
      <c r="AA40" s="21">
        <f t="shared" si="5"/>
        <v>3.5032383620392977</v>
      </c>
      <c r="AB40" s="21">
        <f t="shared" si="6"/>
        <v>1.4769764002248165E-5</v>
      </c>
      <c r="AC40" s="21">
        <f t="shared" si="7"/>
        <v>4.650193351604423E-2</v>
      </c>
      <c r="AD40" s="21">
        <f>[1]!QDIST(AA40,COUNT($Y$26:$Y$30),AA$31)</f>
        <v>9.9618237227427464E-2</v>
      </c>
      <c r="AE40" s="21">
        <f t="shared" si="8"/>
        <v>2.3243581876020991E-2</v>
      </c>
      <c r="AF40" s="21">
        <f t="shared" si="9"/>
        <v>0.53754990734033947</v>
      </c>
    </row>
    <row r="41" spans="2:32" x14ac:dyDescent="0.25">
      <c r="C41" s="14">
        <v>0.1126771122273033</v>
      </c>
      <c r="D41" s="14">
        <v>0.11180679785331042</v>
      </c>
      <c r="H41" s="14">
        <v>0.12577903682719516</v>
      </c>
      <c r="I41" s="14">
        <v>9.7029868179543358E-2</v>
      </c>
      <c r="J41" s="14">
        <v>0.10418581335115763</v>
      </c>
      <c r="W41" s="11" t="str">
        <f>W28</f>
        <v>Summer 2014/2015</v>
      </c>
      <c r="X41" s="11" t="str">
        <f>W29</f>
        <v>Autumn 2015</v>
      </c>
      <c r="Y41" s="21">
        <f>ABS(X28-X29)</f>
        <v>2.1370656472752408E-3</v>
      </c>
      <c r="Z41" s="21">
        <f>SQRT(Z31/AA31/HARMEAN(Y28,Y29))</f>
        <v>5.9714594736939219E-3</v>
      </c>
      <c r="AA41" s="21">
        <f t="shared" si="5"/>
        <v>0.35787995492386054</v>
      </c>
      <c r="AB41" s="21">
        <f t="shared" si="6"/>
        <v>-1.876909577094189E-2</v>
      </c>
      <c r="AC41" s="21">
        <f t="shared" si="7"/>
        <v>2.3043227065492371E-2</v>
      </c>
      <c r="AD41" s="21">
        <f>[1]!QDIST(AA41,COUNT($Y$26:$Y$30),AA$31)</f>
        <v>0.99909042043554996</v>
      </c>
      <c r="AE41" s="21">
        <f t="shared" si="8"/>
        <v>2.0906161418217131E-2</v>
      </c>
      <c r="AF41" s="21">
        <f t="shared" si="9"/>
        <v>4.9392126254390073E-2</v>
      </c>
    </row>
    <row r="42" spans="2:32" x14ac:dyDescent="0.25">
      <c r="C42" s="14">
        <v>0.10879629629629774</v>
      </c>
      <c r="D42" s="14">
        <v>0.1114268317434545</v>
      </c>
      <c r="H42" s="14">
        <v>0.12500000000000011</v>
      </c>
      <c r="I42" s="14">
        <v>9.5757979831653045E-2</v>
      </c>
      <c r="J42" s="14">
        <v>0.1038083538083535</v>
      </c>
      <c r="W42" s="11" t="str">
        <f>W28</f>
        <v>Summer 2014/2015</v>
      </c>
      <c r="X42" s="11" t="str">
        <f>W30</f>
        <v>Winter 2015</v>
      </c>
      <c r="Y42" s="21">
        <f>ABS(X28-X30)</f>
        <v>1.9144682550644943E-2</v>
      </c>
      <c r="Z42" s="21">
        <f>SQRT(Z31/AA31/HARMEAN(Y28,Y30))</f>
        <v>6.8952474691842533E-3</v>
      </c>
      <c r="AA42" s="21">
        <f t="shared" si="5"/>
        <v>2.7765040538726113</v>
      </c>
      <c r="AB42" s="21">
        <f t="shared" si="6"/>
        <v>-4.9956732944139125E-3</v>
      </c>
      <c r="AC42" s="21">
        <f t="shared" si="7"/>
        <v>4.3285038395703801E-2</v>
      </c>
      <c r="AD42" s="21">
        <f>[1]!QDIST(AA42,COUNT($Y$26:$Y$30),AA$31)</f>
        <v>0.2875553820175536</v>
      </c>
      <c r="AE42" s="21">
        <f t="shared" si="8"/>
        <v>2.4140355845058855E-2</v>
      </c>
      <c r="AF42" s="21">
        <f t="shared" si="9"/>
        <v>0.4424742772161957</v>
      </c>
    </row>
    <row r="43" spans="2:32" x14ac:dyDescent="0.25">
      <c r="C43" s="14">
        <v>0.10739516494912252</v>
      </c>
      <c r="D43" s="14">
        <v>0.11030927835051614</v>
      </c>
      <c r="H43" s="14">
        <v>0.12103083294983888</v>
      </c>
      <c r="I43" s="14">
        <v>9.5732755399446839E-2</v>
      </c>
      <c r="J43" s="14">
        <v>0.10270130874863001</v>
      </c>
      <c r="W43" s="48" t="str">
        <f>W29</f>
        <v>Autumn 2015</v>
      </c>
      <c r="X43" s="48" t="str">
        <f>W30</f>
        <v>Winter 2015</v>
      </c>
      <c r="Y43" s="41">
        <f>ABS(X29-X30)</f>
        <v>2.1281748197920183E-2</v>
      </c>
      <c r="Z43" s="41">
        <f>SQRT(Z31/AA31/HARMEAN(Y29,Y30))</f>
        <v>6.449913406676896E-3</v>
      </c>
      <c r="AA43" s="41">
        <f t="shared" si="5"/>
        <v>3.2995401420257049</v>
      </c>
      <c r="AB43" s="41">
        <f t="shared" si="6"/>
        <v>-1.2994869938338059E-3</v>
      </c>
      <c r="AC43" s="41">
        <f t="shared" si="7"/>
        <v>4.3862983389674176E-2</v>
      </c>
      <c r="AD43" s="41">
        <f>[1]!QDIST(AA43,COUNT($Y$26:$Y$30),AA$31)</f>
        <v>0.13842034446734874</v>
      </c>
      <c r="AE43" s="41">
        <f t="shared" si="8"/>
        <v>2.2581235191753989E-2</v>
      </c>
      <c r="AF43" s="41">
        <f t="shared" si="9"/>
        <v>0.49186640347058574</v>
      </c>
    </row>
    <row r="44" spans="2:32" x14ac:dyDescent="0.25">
      <c r="C44" s="14">
        <v>0.10612991765782197</v>
      </c>
      <c r="D44" s="14">
        <v>0.10533199969223708</v>
      </c>
      <c r="H44" s="14">
        <v>0.12090163934426321</v>
      </c>
      <c r="I44" s="14">
        <v>9.4451571520205807E-2</v>
      </c>
      <c r="J44" s="14">
        <v>0.10267379679144467</v>
      </c>
    </row>
    <row r="45" spans="2:32" x14ac:dyDescent="0.25">
      <c r="C45" s="14">
        <v>0.10524261740600983</v>
      </c>
      <c r="D45" s="14">
        <v>0.10124666714707871</v>
      </c>
      <c r="H45" s="14">
        <v>0.12060011540680875</v>
      </c>
      <c r="I45" s="14">
        <v>9.296982692602189E-2</v>
      </c>
      <c r="J45" s="14">
        <v>0.10226715084895523</v>
      </c>
      <c r="M45" s="1" t="s">
        <v>70</v>
      </c>
    </row>
    <row r="46" spans="2:32" x14ac:dyDescent="0.25">
      <c r="C46" s="14">
        <v>0.1045098352790669</v>
      </c>
      <c r="D46" s="14">
        <v>8.1456154465003636E-2</v>
      </c>
      <c r="H46" s="14">
        <v>0.1189794543617374</v>
      </c>
      <c r="I46" s="14">
        <v>8.9095504603719955E-2</v>
      </c>
      <c r="J46" s="14">
        <v>0.10184814785182825</v>
      </c>
      <c r="M46" s="2" t="s">
        <v>65</v>
      </c>
      <c r="N46" s="21"/>
      <c r="O46" s="21"/>
      <c r="U46" s="2" t="s">
        <v>74</v>
      </c>
    </row>
    <row r="47" spans="2:32" x14ac:dyDescent="0.25">
      <c r="C47" s="14">
        <v>0.10373684646615264</v>
      </c>
      <c r="D47" s="14">
        <v>7.0228464752422864E-2</v>
      </c>
      <c r="H47" s="14">
        <v>0.11836212412028178</v>
      </c>
      <c r="I47" s="14">
        <v>8.5451977401129975E-2</v>
      </c>
      <c r="J47" s="14">
        <v>0.10072356520309064</v>
      </c>
      <c r="M47" t="s">
        <v>56</v>
      </c>
    </row>
    <row r="48" spans="2:32" ht="30.75" thickBot="1" x14ac:dyDescent="0.3">
      <c r="C48" s="14">
        <v>0.10349107835531419</v>
      </c>
      <c r="H48" s="14">
        <v>0.11558219178082181</v>
      </c>
      <c r="J48" s="14">
        <v>0.10060899307583192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3:27" ht="45" x14ac:dyDescent="0.25">
      <c r="C49" s="14">
        <v>0.10230683474830551</v>
      </c>
      <c r="H49" s="14">
        <v>0.10727406318883227</v>
      </c>
      <c r="J49" s="14">
        <v>0.10040602849081229</v>
      </c>
      <c r="M49" s="25"/>
      <c r="N49" s="25" t="s">
        <v>68</v>
      </c>
      <c r="O49" s="25" t="s">
        <v>69</v>
      </c>
      <c r="U49" s="36" t="s">
        <v>132</v>
      </c>
      <c r="V49" t="str">
        <f>IF(V57&lt;=Summary!$B$4,Summary!$A$4,IF(V57&lt;=Summary!$B$5,Summary!$A$5,IF(V57&lt;=Summary!$B$6,Summary!$A$6,Summary!$A$7)))</f>
        <v>***</v>
      </c>
      <c r="W49" t="str">
        <f>IF(W57&lt;=Summary!$B$4,Summary!$A$4,IF(W57&lt;=Summary!$B$5,Summary!$A$5,IF(W57&lt;=Summary!$B$6,Summary!$A$6,Summary!$A$7)))</f>
        <v>*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***</v>
      </c>
      <c r="Z49" t="str">
        <f>IF(Z57&lt;=Summary!$B$4,Summary!$A$4,IF(Z57&lt;=Summary!$B$5,Summary!$A$5,IF(Z57&lt;=Summary!$B$6,Summary!$A$6,Summary!$A$7)))</f>
        <v>***</v>
      </c>
      <c r="AA49" t="str">
        <f>IF(AA57&lt;=Summary!$B$4,Summary!$A$4,IF(AA57&lt;=Summary!$B$5,Summary!$A$5,IF(AA57&lt;=Summary!$B$6,Summary!$A$6,Summary!$A$7)))</f>
        <v>*</v>
      </c>
    </row>
    <row r="50" spans="3:27" x14ac:dyDescent="0.25">
      <c r="C50" s="14">
        <v>0.10124894751613767</v>
      </c>
      <c r="H50" s="14">
        <v>0.10624169986719795</v>
      </c>
      <c r="J50" s="14">
        <v>9.8073437604887209E-2</v>
      </c>
      <c r="M50" s="23" t="s">
        <v>57</v>
      </c>
      <c r="N50" s="23">
        <v>0.16055652662502179</v>
      </c>
      <c r="O50" s="23">
        <v>0.13081934463190389</v>
      </c>
      <c r="U50" s="37" t="s">
        <v>77</v>
      </c>
      <c r="V50" t="s">
        <v>69</v>
      </c>
      <c r="W50" t="s">
        <v>68</v>
      </c>
      <c r="X50" t="s">
        <v>69</v>
      </c>
      <c r="Y50" t="s">
        <v>69</v>
      </c>
      <c r="Z50" t="s">
        <v>69</v>
      </c>
      <c r="AA50" t="s">
        <v>69</v>
      </c>
    </row>
    <row r="51" spans="3:27" x14ac:dyDescent="0.25">
      <c r="C51" s="14">
        <v>9.9845679012345895E-2</v>
      </c>
      <c r="H51" s="14">
        <v>0.10611643330876935</v>
      </c>
      <c r="J51" s="14">
        <v>9.7955266848748709E-2</v>
      </c>
      <c r="M51" s="23" t="s">
        <v>31</v>
      </c>
      <c r="N51" s="23">
        <v>8.4070820662561097E-3</v>
      </c>
      <c r="O51" s="23">
        <v>2.3458488870788481E-3</v>
      </c>
      <c r="U51" s="37" t="s">
        <v>78</v>
      </c>
      <c r="V51" t="s">
        <v>68</v>
      </c>
      <c r="W51" t="s">
        <v>69</v>
      </c>
      <c r="X51" t="s">
        <v>68</v>
      </c>
      <c r="Y51" t="s">
        <v>68</v>
      </c>
      <c r="Z51" t="s">
        <v>68</v>
      </c>
      <c r="AA51" t="s">
        <v>68</v>
      </c>
    </row>
    <row r="52" spans="3:27" x14ac:dyDescent="0.25">
      <c r="C52" s="14">
        <v>9.8511693834160335E-2</v>
      </c>
      <c r="H52" s="14">
        <v>0.10492040520984053</v>
      </c>
      <c r="J52" s="14">
        <v>9.5732755399446839E-2</v>
      </c>
      <c r="M52" s="23" t="s">
        <v>58</v>
      </c>
      <c r="N52" s="23">
        <v>184</v>
      </c>
      <c r="O52" s="23">
        <v>224</v>
      </c>
      <c r="U52" s="38" t="s">
        <v>79</v>
      </c>
      <c r="V52" s="33">
        <v>0.16055652662502179</v>
      </c>
      <c r="W52" s="33">
        <v>0.16843970346651713</v>
      </c>
      <c r="X52" s="33">
        <v>0.18184896132517639</v>
      </c>
      <c r="Y52" s="33">
        <v>0.14289997851974018</v>
      </c>
      <c r="Z52" s="33">
        <v>0.17676886818619428</v>
      </c>
      <c r="AA52" s="33">
        <v>0.15492335473753152</v>
      </c>
    </row>
    <row r="53" spans="3:27" x14ac:dyDescent="0.25">
      <c r="C53" s="14">
        <v>9.8301409468739137E-2</v>
      </c>
      <c r="H53" s="14">
        <v>0.10429042904290507</v>
      </c>
      <c r="J53" s="14">
        <v>9.5713328868050312E-2</v>
      </c>
      <c r="M53" s="23" t="s">
        <v>59</v>
      </c>
      <c r="N53" s="23">
        <v>0</v>
      </c>
      <c r="O53" s="23"/>
      <c r="U53" s="38" t="s">
        <v>80</v>
      </c>
      <c r="V53" s="33">
        <v>0.13081934463190389</v>
      </c>
      <c r="W53" s="33">
        <v>0.14674055527173066</v>
      </c>
      <c r="X53" s="33">
        <v>0.15372520984630356</v>
      </c>
      <c r="Y53" s="33">
        <v>0.11132217565563537</v>
      </c>
      <c r="Z53" s="33">
        <v>0.10918511000836013</v>
      </c>
      <c r="AA53" s="33">
        <v>0.13046685820628032</v>
      </c>
    </row>
    <row r="54" spans="3:27" x14ac:dyDescent="0.25">
      <c r="C54" s="14">
        <v>9.2971221356376754E-2</v>
      </c>
      <c r="H54" s="14">
        <v>0.1003436426116833</v>
      </c>
      <c r="J54" s="14">
        <v>9.2978606692265542E-2</v>
      </c>
      <c r="M54" s="23" t="s">
        <v>34</v>
      </c>
      <c r="N54" s="23">
        <v>265</v>
      </c>
      <c r="O54" s="23"/>
      <c r="U54" s="38" t="s">
        <v>81</v>
      </c>
      <c r="V54" s="33">
        <v>8.4070820662561097E-3</v>
      </c>
      <c r="W54" s="33">
        <v>3.831176452983984E-3</v>
      </c>
      <c r="X54" s="33">
        <v>2.0470972776831693E-2</v>
      </c>
      <c r="Y54" s="33">
        <v>2.2725000738925485E-3</v>
      </c>
      <c r="Z54" s="33">
        <v>1.0940710441420714E-2</v>
      </c>
      <c r="AA54" s="33">
        <v>6.4770584020363052E-3</v>
      </c>
    </row>
    <row r="55" spans="3:27" x14ac:dyDescent="0.25">
      <c r="C55" s="14">
        <v>9.0188704586662921E-2</v>
      </c>
      <c r="H55" s="14">
        <v>9.6862210095498322E-2</v>
      </c>
      <c r="J55" s="14">
        <v>9.0756547749326108E-2</v>
      </c>
      <c r="M55" s="23" t="s">
        <v>60</v>
      </c>
      <c r="N55" s="23">
        <v>3.9680202204676185</v>
      </c>
      <c r="O55" s="23"/>
      <c r="U55" s="38" t="s">
        <v>82</v>
      </c>
      <c r="V55" s="33">
        <v>2.3458488870788481E-3</v>
      </c>
      <c r="W55" s="33">
        <v>2.2335009463568768E-3</v>
      </c>
      <c r="X55" s="33">
        <v>3.526463442276368E-3</v>
      </c>
      <c r="Y55" s="33">
        <v>1.2291734890602574E-4</v>
      </c>
      <c r="Z55" s="33">
        <v>1.6369285989608808E-3</v>
      </c>
      <c r="AA55" s="33">
        <v>4.8736889124584943E-4</v>
      </c>
    </row>
    <row r="56" spans="3:27" x14ac:dyDescent="0.25">
      <c r="C56" s="14">
        <v>9.0062111801241698E-2</v>
      </c>
      <c r="H56" s="14">
        <v>8.9804186360566599E-2</v>
      </c>
      <c r="J56" s="14">
        <v>8.6537097460632706E-2</v>
      </c>
      <c r="M56" s="23" t="s">
        <v>61</v>
      </c>
      <c r="N56" s="23">
        <v>4.6679420940712257E-5</v>
      </c>
      <c r="O56" s="23"/>
      <c r="U56" s="39" t="s">
        <v>60</v>
      </c>
      <c r="V56" s="33">
        <v>3.9680202204676185</v>
      </c>
      <c r="W56" s="33">
        <v>1.4376940878701776</v>
      </c>
      <c r="X56" s="33">
        <v>1.0886358986125553</v>
      </c>
      <c r="Y56" s="33">
        <v>4.717055933308254</v>
      </c>
      <c r="Z56" s="33">
        <v>4.1198130314205965</v>
      </c>
      <c r="AA56" s="33">
        <v>1.4801550911781154</v>
      </c>
    </row>
    <row r="57" spans="3:27" x14ac:dyDescent="0.25">
      <c r="J57" s="14">
        <v>7.671321857746026E-2</v>
      </c>
      <c r="M57" s="23" t="s">
        <v>62</v>
      </c>
      <c r="N57" s="23">
        <v>1.2847543683958909</v>
      </c>
      <c r="O57" s="23"/>
      <c r="U57" s="39" t="s">
        <v>83</v>
      </c>
      <c r="V57" s="33">
        <v>4.6679420940712257E-5</v>
      </c>
      <c r="W57" s="33">
        <v>7.843841565790971E-2</v>
      </c>
      <c r="X57" s="33">
        <v>0.14141512231018782</v>
      </c>
      <c r="Y57" s="33">
        <v>7.3631206373378951E-6</v>
      </c>
      <c r="Z57" s="33">
        <v>6.6839633136610266E-5</v>
      </c>
      <c r="AA57" s="33">
        <v>7.5203513036916428E-2</v>
      </c>
    </row>
    <row r="58" spans="3:27" x14ac:dyDescent="0.25">
      <c r="J58" s="14">
        <v>7.4736054534872559E-2</v>
      </c>
      <c r="M58" s="23" t="s">
        <v>63</v>
      </c>
      <c r="N58" s="23">
        <v>9.3358841881424515E-5</v>
      </c>
      <c r="O58" s="23"/>
      <c r="U58" s="39" t="s">
        <v>62</v>
      </c>
      <c r="V58" s="34">
        <v>1.2847543683958909</v>
      </c>
      <c r="W58" s="34">
        <v>1.2990687847477498</v>
      </c>
      <c r="X58" s="34">
        <v>1.3030770526071962</v>
      </c>
      <c r="Y58" s="34">
        <v>1.2958210935157342</v>
      </c>
      <c r="Z58" s="34">
        <v>1.2977298427910675</v>
      </c>
      <c r="AA58" s="34">
        <v>1.3137029128292739</v>
      </c>
    </row>
    <row r="59" spans="3:27" ht="15.75" thickBot="1" x14ac:dyDescent="0.3">
      <c r="J59" s="14">
        <v>7.2978608386746746E-2</v>
      </c>
      <c r="M59" s="24" t="s">
        <v>64</v>
      </c>
      <c r="N59" s="24">
        <v>1.6506239757263799</v>
      </c>
      <c r="O59" s="24"/>
    </row>
    <row r="60" spans="3:27" x14ac:dyDescent="0.25">
      <c r="J60" s="14">
        <v>6.9962111199224325E-2</v>
      </c>
      <c r="N60" s="21"/>
      <c r="O60" s="21"/>
    </row>
    <row r="61" spans="3:27" x14ac:dyDescent="0.25">
      <c r="J61" s="14">
        <v>6.9421487603306173E-2</v>
      </c>
      <c r="M61" s="2" t="s">
        <v>20</v>
      </c>
      <c r="N61" s="21"/>
      <c r="O61" s="21"/>
    </row>
    <row r="62" spans="3:27" x14ac:dyDescent="0.25">
      <c r="J62" s="14">
        <v>6.8901772960256E-2</v>
      </c>
      <c r="M62" t="s">
        <v>56</v>
      </c>
    </row>
    <row r="63" spans="3:27" ht="15.75" thickBot="1" x14ac:dyDescent="0.3">
      <c r="J63" s="14">
        <v>6.513935121728355E-2</v>
      </c>
    </row>
    <row r="64" spans="3:27" x14ac:dyDescent="0.25">
      <c r="J64" s="14">
        <v>6.1721599999999627E-2</v>
      </c>
      <c r="M64" s="25"/>
      <c r="N64" s="25" t="s">
        <v>69</v>
      </c>
      <c r="O64" s="25" t="s">
        <v>68</v>
      </c>
    </row>
    <row r="65" spans="1:15" x14ac:dyDescent="0.25">
      <c r="J65" s="14">
        <v>5.2142571085301778E-2</v>
      </c>
      <c r="M65" s="23" t="s">
        <v>57</v>
      </c>
      <c r="N65" s="23">
        <v>0.16843970346651713</v>
      </c>
      <c r="O65" s="23">
        <v>0.14674055527173066</v>
      </c>
    </row>
    <row r="66" spans="1:15" x14ac:dyDescent="0.25">
      <c r="A66" s="29">
        <f>AVERAGE(A3:A28)</f>
        <v>0.14674055527173066</v>
      </c>
      <c r="B66" s="29">
        <f>AVERAGE(B3:B36)</f>
        <v>0.18184896132517639</v>
      </c>
      <c r="C66" s="29">
        <f>AVERAGE(C3:C56)</f>
        <v>0.14289997851974018</v>
      </c>
      <c r="D66" s="29">
        <f>AVERAGE(D3:D47)</f>
        <v>0.17676886818619428</v>
      </c>
      <c r="E66" s="29">
        <f>AVERAGE(E3:E27)</f>
        <v>0.15492335473753152</v>
      </c>
      <c r="G66" s="29">
        <f>AVERAGE(G3:G29)</f>
        <v>0.16843970346651713</v>
      </c>
      <c r="H66" s="29">
        <f>AVERAGE(H3:H56)</f>
        <v>0.15372520984630356</v>
      </c>
      <c r="I66" s="29">
        <f>AVERAGE(I3:I47)</f>
        <v>0.11132217565563537</v>
      </c>
      <c r="J66" s="29">
        <f>AVERAGE(J3:J65)</f>
        <v>0.10918511000836013</v>
      </c>
      <c r="K66" s="29">
        <f>AVERAGE(K3:K37)</f>
        <v>0.13046685820628032</v>
      </c>
      <c r="M66" s="23" t="s">
        <v>31</v>
      </c>
      <c r="N66" s="23">
        <v>3.831176452983984E-3</v>
      </c>
      <c r="O66" s="23">
        <v>2.2335009463568768E-3</v>
      </c>
    </row>
    <row r="67" spans="1:15" x14ac:dyDescent="0.25">
      <c r="M67" s="23" t="s">
        <v>58</v>
      </c>
      <c r="N67" s="23">
        <v>27</v>
      </c>
      <c r="O67" s="23">
        <v>26</v>
      </c>
    </row>
    <row r="68" spans="1:15" x14ac:dyDescent="0.25">
      <c r="A68" s="108" t="s">
        <v>66</v>
      </c>
      <c r="B68" s="108"/>
      <c r="M68" s="23" t="s">
        <v>59</v>
      </c>
      <c r="N68" s="23">
        <v>0</v>
      </c>
      <c r="O68" s="23"/>
    </row>
    <row r="69" spans="1:15" ht="15.75" thickBot="1" x14ac:dyDescent="0.3">
      <c r="A69" s="28" t="s">
        <v>67</v>
      </c>
      <c r="B69" s="28" t="s">
        <v>25</v>
      </c>
      <c r="M69" s="23" t="s">
        <v>34</v>
      </c>
      <c r="N69" s="23">
        <v>49</v>
      </c>
      <c r="O69" s="23"/>
    </row>
    <row r="70" spans="1:15" x14ac:dyDescent="0.25">
      <c r="A70" s="14">
        <v>0.25685785536159716</v>
      </c>
      <c r="B70" s="14">
        <v>0.29124748490945623</v>
      </c>
      <c r="D70" t="s">
        <v>71</v>
      </c>
      <c r="E70" s="14">
        <f>AVERAGE(A70:A253)</f>
        <v>0.16055652662502179</v>
      </c>
      <c r="M70" s="23" t="s">
        <v>60</v>
      </c>
      <c r="N70" s="23">
        <v>1.4376940878701776</v>
      </c>
      <c r="O70" s="23"/>
    </row>
    <row r="71" spans="1:15" x14ac:dyDescent="0.25">
      <c r="A71" s="14">
        <v>0.21914648212225987</v>
      </c>
      <c r="B71" s="14">
        <v>0.27199001871490958</v>
      </c>
      <c r="D71" t="s">
        <v>72</v>
      </c>
      <c r="E71" s="14">
        <f>AVERAGE(B70:B293)</f>
        <v>0.13081934463190389</v>
      </c>
      <c r="M71" s="23" t="s">
        <v>61</v>
      </c>
      <c r="N71" s="23">
        <v>7.843841565790971E-2</v>
      </c>
      <c r="O71" s="23"/>
    </row>
    <row r="72" spans="1:15" x14ac:dyDescent="0.25">
      <c r="A72" s="14">
        <v>0.21715526601520024</v>
      </c>
      <c r="B72" s="14">
        <v>0.26170411985018766</v>
      </c>
      <c r="M72" s="23" t="s">
        <v>62</v>
      </c>
      <c r="N72" s="23">
        <v>1.2990687847477498</v>
      </c>
      <c r="O72" s="23"/>
    </row>
    <row r="73" spans="1:15" x14ac:dyDescent="0.25">
      <c r="A73" s="14">
        <v>0.20918367346938774</v>
      </c>
      <c r="B73" s="14">
        <v>0.25151209677419384</v>
      </c>
      <c r="M73" s="23" t="s">
        <v>63</v>
      </c>
      <c r="N73" s="23">
        <v>0.15687683131581942</v>
      </c>
      <c r="O73" s="23"/>
    </row>
    <row r="74" spans="1:15" ht="15.75" thickBot="1" x14ac:dyDescent="0.3">
      <c r="A74" s="14">
        <v>0.20568181818181908</v>
      </c>
      <c r="B74" s="14">
        <v>0.23975791433892002</v>
      </c>
      <c r="M74" s="24" t="s">
        <v>64</v>
      </c>
      <c r="N74" s="24">
        <v>1.6765508926168529</v>
      </c>
      <c r="O74" s="24"/>
    </row>
    <row r="75" spans="1:15" x14ac:dyDescent="0.25">
      <c r="A75" s="14">
        <v>0.20347394540942867</v>
      </c>
      <c r="B75" s="14">
        <v>0.22039473684210487</v>
      </c>
      <c r="N75" s="21"/>
      <c r="O75" s="21"/>
    </row>
    <row r="76" spans="1:15" x14ac:dyDescent="0.25">
      <c r="A76" s="14">
        <v>0.17494824016563176</v>
      </c>
      <c r="B76" s="14">
        <v>0.21118793211816472</v>
      </c>
      <c r="M76" s="2" t="s">
        <v>21</v>
      </c>
      <c r="N76" s="21"/>
      <c r="O76" s="21"/>
    </row>
    <row r="77" spans="1:15" x14ac:dyDescent="0.25">
      <c r="A77" s="14">
        <v>0.16720516962843218</v>
      </c>
      <c r="B77" s="14">
        <v>0.19656357388316123</v>
      </c>
      <c r="M77" t="s">
        <v>56</v>
      </c>
    </row>
    <row r="78" spans="1:15" ht="15.75" thickBot="1" x14ac:dyDescent="0.3">
      <c r="A78" s="14">
        <v>0.16508538899430689</v>
      </c>
      <c r="B78" s="14">
        <v>0.19521103896103886</v>
      </c>
    </row>
    <row r="79" spans="1:15" x14ac:dyDescent="0.25">
      <c r="A79" s="14">
        <v>0.15357967667436598</v>
      </c>
      <c r="B79" s="14">
        <v>0.19086956521739126</v>
      </c>
      <c r="M79" s="25"/>
      <c r="N79" s="25" t="s">
        <v>68</v>
      </c>
      <c r="O79" s="25" t="s">
        <v>69</v>
      </c>
    </row>
    <row r="80" spans="1:15" x14ac:dyDescent="0.25">
      <c r="A80" s="14">
        <v>0.14946619217082069</v>
      </c>
      <c r="B80" s="14">
        <v>0.18272425249169419</v>
      </c>
      <c r="M80" s="23" t="s">
        <v>57</v>
      </c>
      <c r="N80" s="23">
        <v>0.18184896132517639</v>
      </c>
      <c r="O80" s="23">
        <v>0.15372520984630356</v>
      </c>
    </row>
    <row r="81" spans="1:15" x14ac:dyDescent="0.25">
      <c r="A81" s="14">
        <v>0.14814814814814836</v>
      </c>
      <c r="B81" s="14">
        <v>0.17761732851985595</v>
      </c>
      <c r="M81" s="23" t="s">
        <v>31</v>
      </c>
      <c r="N81" s="23">
        <v>2.0470972776831693E-2</v>
      </c>
      <c r="O81" s="23">
        <v>3.526463442276368E-3</v>
      </c>
    </row>
    <row r="82" spans="1:15" x14ac:dyDescent="0.25">
      <c r="A82" s="14">
        <v>0.13999999999999979</v>
      </c>
      <c r="B82" s="14">
        <v>0.16908454227113601</v>
      </c>
      <c r="M82" s="23" t="s">
        <v>58</v>
      </c>
      <c r="N82" s="23">
        <v>34</v>
      </c>
      <c r="O82" s="23">
        <v>54</v>
      </c>
    </row>
    <row r="83" spans="1:15" x14ac:dyDescent="0.25">
      <c r="A83" s="14">
        <v>0.13089802130897932</v>
      </c>
      <c r="B83" s="14">
        <v>0.16727084412221582</v>
      </c>
      <c r="M83" s="23" t="s">
        <v>59</v>
      </c>
      <c r="N83" s="23">
        <v>0</v>
      </c>
      <c r="O83" s="23"/>
    </row>
    <row r="84" spans="1:15" x14ac:dyDescent="0.25">
      <c r="A84" s="14">
        <v>0.13013698630137083</v>
      </c>
      <c r="B84" s="14">
        <v>0.16463414634146409</v>
      </c>
      <c r="M84" s="23" t="s">
        <v>34</v>
      </c>
      <c r="N84" s="23">
        <v>40</v>
      </c>
      <c r="O84" s="23"/>
    </row>
    <row r="85" spans="1:15" x14ac:dyDescent="0.25">
      <c r="A85" s="14">
        <v>0.11927877947295216</v>
      </c>
      <c r="B85" s="14">
        <v>0.1494413407821221</v>
      </c>
      <c r="M85" s="23" t="s">
        <v>60</v>
      </c>
      <c r="N85" s="23">
        <v>1.0886358986125553</v>
      </c>
      <c r="O85" s="23"/>
    </row>
    <row r="86" spans="1:15" x14ac:dyDescent="0.25">
      <c r="A86" s="14">
        <v>0.11627906976745964</v>
      </c>
      <c r="B86" s="14">
        <v>0.14886934673366836</v>
      </c>
      <c r="M86" s="23" t="s">
        <v>61</v>
      </c>
      <c r="N86" s="23">
        <v>0.14141512231018782</v>
      </c>
      <c r="O86" s="23"/>
    </row>
    <row r="87" spans="1:15" x14ac:dyDescent="0.25">
      <c r="A87" s="14">
        <v>0.10714285714286038</v>
      </c>
      <c r="B87" s="14">
        <v>0.13612288135593203</v>
      </c>
      <c r="M87" s="23" t="s">
        <v>62</v>
      </c>
      <c r="N87" s="23">
        <v>1.3030770526071962</v>
      </c>
      <c r="O87" s="23"/>
    </row>
    <row r="88" spans="1:15" x14ac:dyDescent="0.25">
      <c r="A88" s="14">
        <v>0.10707456978967511</v>
      </c>
      <c r="B88" s="14">
        <v>0.13606261288380533</v>
      </c>
      <c r="M88" s="23" t="s">
        <v>63</v>
      </c>
      <c r="N88" s="23">
        <v>0.28283024462037565</v>
      </c>
      <c r="O88" s="23"/>
    </row>
    <row r="89" spans="1:15" ht="15.75" thickBot="1" x14ac:dyDescent="0.3">
      <c r="A89" s="14">
        <v>0.10650887573964871</v>
      </c>
      <c r="B89" s="14">
        <v>0.1262068965517241</v>
      </c>
      <c r="M89" s="24" t="s">
        <v>64</v>
      </c>
      <c r="N89" s="24">
        <v>1.6838510133356521</v>
      </c>
      <c r="O89" s="24"/>
    </row>
    <row r="90" spans="1:15" x14ac:dyDescent="0.25">
      <c r="A90" s="14">
        <v>0.10169491525423893</v>
      </c>
      <c r="B90" s="14">
        <v>0.12369791666666638</v>
      </c>
      <c r="N90" s="21"/>
      <c r="O90" s="21"/>
    </row>
    <row r="91" spans="1:15" x14ac:dyDescent="0.25">
      <c r="A91" s="14">
        <v>0.10038119440914936</v>
      </c>
      <c r="B91" s="14">
        <v>0.11941904249596533</v>
      </c>
      <c r="M91" s="2" t="s">
        <v>22</v>
      </c>
      <c r="N91" s="21"/>
      <c r="O91" s="21"/>
    </row>
    <row r="92" spans="1:15" x14ac:dyDescent="0.25">
      <c r="A92" s="14">
        <v>9.8522167487684886E-2</v>
      </c>
      <c r="B92" s="14">
        <v>9.5665171898355897E-2</v>
      </c>
      <c r="M92" t="s">
        <v>56</v>
      </c>
    </row>
    <row r="93" spans="1:15" ht="15.75" thickBot="1" x14ac:dyDescent="0.3">
      <c r="A93" s="14">
        <v>9.7799511002445119E-2</v>
      </c>
      <c r="B93" s="14">
        <v>9.4371802160318555E-2</v>
      </c>
    </row>
    <row r="94" spans="1:15" x14ac:dyDescent="0.25">
      <c r="A94" s="14">
        <v>9.622886866059796E-2</v>
      </c>
      <c r="B94" s="14">
        <v>9.3423019431988094E-2</v>
      </c>
      <c r="M94" s="25"/>
      <c r="N94" s="25" t="s">
        <v>68</v>
      </c>
      <c r="O94" s="25" t="s">
        <v>69</v>
      </c>
    </row>
    <row r="95" spans="1:15" x14ac:dyDescent="0.25">
      <c r="A95" s="14">
        <v>9.3376764386536762E-2</v>
      </c>
      <c r="B95" s="14">
        <v>6.9889341875364566E-2</v>
      </c>
      <c r="M95" s="23" t="s">
        <v>57</v>
      </c>
      <c r="N95" s="23">
        <v>0.14289997851974018</v>
      </c>
      <c r="O95" s="23">
        <v>0.11132217565563537</v>
      </c>
    </row>
    <row r="96" spans="1:15" x14ac:dyDescent="0.25">
      <c r="A96" s="14">
        <v>0.85665137614678899</v>
      </c>
      <c r="B96" s="14">
        <v>6.2933025404157059E-2</v>
      </c>
      <c r="M96" s="23" t="s">
        <v>31</v>
      </c>
      <c r="N96" s="23">
        <v>2.2725000738925485E-3</v>
      </c>
      <c r="O96" s="23">
        <v>1.2291734890602574E-4</v>
      </c>
    </row>
    <row r="97" spans="1:15" x14ac:dyDescent="0.25">
      <c r="A97" s="14">
        <v>0.40208768267223355</v>
      </c>
      <c r="B97" s="14">
        <v>0.45256744995648474</v>
      </c>
      <c r="M97" s="23" t="s">
        <v>58</v>
      </c>
      <c r="N97" s="23">
        <v>54</v>
      </c>
      <c r="O97" s="23">
        <v>45</v>
      </c>
    </row>
    <row r="98" spans="1:15" x14ac:dyDescent="0.25">
      <c r="A98" s="14">
        <v>0.39369592088998717</v>
      </c>
      <c r="B98" s="14">
        <v>0.32385120350109353</v>
      </c>
      <c r="M98" s="23" t="s">
        <v>59</v>
      </c>
      <c r="N98" s="23">
        <v>0</v>
      </c>
      <c r="O98" s="23"/>
    </row>
    <row r="99" spans="1:15" x14ac:dyDescent="0.25">
      <c r="A99" s="14">
        <v>0.31574608408903493</v>
      </c>
      <c r="B99" s="14">
        <v>0.31779898933183637</v>
      </c>
      <c r="M99" s="23" t="s">
        <v>34</v>
      </c>
      <c r="N99" s="23">
        <v>60</v>
      </c>
      <c r="O99" s="23"/>
    </row>
    <row r="100" spans="1:15" x14ac:dyDescent="0.25">
      <c r="A100" s="14">
        <v>0.23058252427184464</v>
      </c>
      <c r="B100" s="14">
        <v>0.19647927314026134</v>
      </c>
      <c r="M100" s="23" t="s">
        <v>60</v>
      </c>
      <c r="N100" s="23">
        <v>4.717055933308254</v>
      </c>
      <c r="O100" s="23"/>
    </row>
    <row r="101" spans="1:15" x14ac:dyDescent="0.25">
      <c r="A101" s="14">
        <v>0.2298288508557457</v>
      </c>
      <c r="B101" s="14">
        <v>0.19118522930315646</v>
      </c>
      <c r="M101" s="23" t="s">
        <v>61</v>
      </c>
      <c r="N101" s="23">
        <v>7.3631206373378951E-6</v>
      </c>
      <c r="O101" s="23"/>
    </row>
    <row r="102" spans="1:15" x14ac:dyDescent="0.25">
      <c r="A102" s="14">
        <v>0.22181818181818169</v>
      </c>
      <c r="B102" s="14">
        <v>0.1900768693221524</v>
      </c>
      <c r="M102" s="23" t="s">
        <v>62</v>
      </c>
      <c r="N102" s="23">
        <v>1.2958210935157342</v>
      </c>
      <c r="O102" s="23"/>
    </row>
    <row r="103" spans="1:15" x14ac:dyDescent="0.25">
      <c r="A103" s="14">
        <v>0.20692431561996738</v>
      </c>
      <c r="B103" s="14">
        <v>0.18125887363937576</v>
      </c>
      <c r="M103" s="23" t="s">
        <v>63</v>
      </c>
      <c r="N103" s="23">
        <v>1.472624127467579E-5</v>
      </c>
      <c r="O103" s="23"/>
    </row>
    <row r="104" spans="1:15" ht="15.75" thickBot="1" x14ac:dyDescent="0.3">
      <c r="A104" s="14">
        <v>0.18856065367693306</v>
      </c>
      <c r="B104" s="14">
        <v>0.17986111111111142</v>
      </c>
      <c r="M104" s="24" t="s">
        <v>64</v>
      </c>
      <c r="N104" s="24">
        <v>1.6706488649046354</v>
      </c>
      <c r="O104" s="24"/>
    </row>
    <row r="105" spans="1:15" x14ac:dyDescent="0.25">
      <c r="A105" s="14">
        <v>0.17077045274026989</v>
      </c>
      <c r="B105" s="14">
        <v>0.17571059431524563</v>
      </c>
      <c r="N105" s="21"/>
      <c r="O105" s="21"/>
    </row>
    <row r="106" spans="1:15" x14ac:dyDescent="0.25">
      <c r="A106" s="14">
        <v>0.16734693877551013</v>
      </c>
      <c r="B106" s="14">
        <v>0.1714285714285711</v>
      </c>
      <c r="M106" s="2" t="s">
        <v>23</v>
      </c>
      <c r="N106" s="21"/>
      <c r="O106" s="21"/>
    </row>
    <row r="107" spans="1:15" x14ac:dyDescent="0.25">
      <c r="A107" s="14">
        <v>0.16221765913757644</v>
      </c>
      <c r="B107" s="14">
        <v>0.16657191586128436</v>
      </c>
      <c r="M107" t="s">
        <v>56</v>
      </c>
    </row>
    <row r="108" spans="1:15" ht="15.75" thickBot="1" x14ac:dyDescent="0.3">
      <c r="A108" s="14">
        <v>0.15536723163841878</v>
      </c>
      <c r="B108" s="14">
        <v>0.16530348687042629</v>
      </c>
    </row>
    <row r="109" spans="1:15" x14ac:dyDescent="0.25">
      <c r="A109" s="14">
        <v>0.15377969762419005</v>
      </c>
      <c r="B109" s="14">
        <v>0.16421825813221433</v>
      </c>
      <c r="M109" s="25"/>
      <c r="N109" s="25" t="s">
        <v>68</v>
      </c>
      <c r="O109" s="25" t="s">
        <v>69</v>
      </c>
    </row>
    <row r="110" spans="1:15" x14ac:dyDescent="0.25">
      <c r="A110" s="14">
        <v>0.15236051502145867</v>
      </c>
      <c r="B110" s="14">
        <v>0.1611842105263159</v>
      </c>
      <c r="M110" s="23" t="s">
        <v>57</v>
      </c>
      <c r="N110" s="23">
        <v>0.17676886818619428</v>
      </c>
      <c r="O110" s="23">
        <v>0.10918511000836013</v>
      </c>
    </row>
    <row r="111" spans="1:15" x14ac:dyDescent="0.25">
      <c r="A111" s="14">
        <v>0.14976744186046484</v>
      </c>
      <c r="B111" s="14">
        <v>0.16040955631399312</v>
      </c>
      <c r="M111" s="23" t="s">
        <v>31</v>
      </c>
      <c r="N111" s="23">
        <v>1.0940710441420714E-2</v>
      </c>
      <c r="O111" s="23">
        <v>1.6369285989608808E-3</v>
      </c>
    </row>
    <row r="112" spans="1:15" x14ac:dyDescent="0.25">
      <c r="A112" s="14">
        <v>0.14338781575037118</v>
      </c>
      <c r="B112" s="14">
        <v>0.15947569634079731</v>
      </c>
      <c r="M112" s="23" t="s">
        <v>58</v>
      </c>
      <c r="N112" s="23">
        <v>45</v>
      </c>
      <c r="O112" s="23">
        <v>63</v>
      </c>
    </row>
    <row r="113" spans="1:15" x14ac:dyDescent="0.25">
      <c r="A113" s="14">
        <v>0.14237573715248575</v>
      </c>
      <c r="B113" s="14">
        <v>0.15905147484094778</v>
      </c>
      <c r="M113" s="23" t="s">
        <v>59</v>
      </c>
      <c r="N113" s="23">
        <v>0</v>
      </c>
      <c r="O113" s="23"/>
    </row>
    <row r="114" spans="1:15" x14ac:dyDescent="0.25">
      <c r="A114" s="14">
        <v>0.13518052057094856</v>
      </c>
      <c r="B114" s="14">
        <v>0.15691489361702057</v>
      </c>
      <c r="M114" s="23" t="s">
        <v>34</v>
      </c>
      <c r="N114" s="23">
        <v>53</v>
      </c>
      <c r="O114" s="23"/>
    </row>
    <row r="115" spans="1:15" x14ac:dyDescent="0.25">
      <c r="A115" s="14">
        <v>0.13377609108159391</v>
      </c>
      <c r="B115" s="14">
        <v>0.15635451505016748</v>
      </c>
      <c r="M115" s="23" t="s">
        <v>60</v>
      </c>
      <c r="N115" s="23">
        <v>4.1198130314205965</v>
      </c>
      <c r="O115" s="23"/>
    </row>
    <row r="116" spans="1:15" x14ac:dyDescent="0.25">
      <c r="A116" s="14">
        <v>0.1318101933216172</v>
      </c>
      <c r="B116" s="14">
        <v>0.15229885057471251</v>
      </c>
      <c r="M116" s="23" t="s">
        <v>61</v>
      </c>
      <c r="N116" s="23">
        <v>6.6839633136610266E-5</v>
      </c>
      <c r="O116" s="23"/>
    </row>
    <row r="117" spans="1:15" x14ac:dyDescent="0.25">
      <c r="A117" s="14">
        <v>0.13122529644268799</v>
      </c>
      <c r="B117" s="14">
        <v>0.15207060420909732</v>
      </c>
      <c r="M117" s="23" t="s">
        <v>62</v>
      </c>
      <c r="N117" s="23">
        <v>1.2977298427910675</v>
      </c>
      <c r="O117" s="23"/>
    </row>
    <row r="118" spans="1:15" x14ac:dyDescent="0.25">
      <c r="A118" s="14">
        <v>0.12847483095417053</v>
      </c>
      <c r="B118" s="14">
        <v>0.15037593984962438</v>
      </c>
      <c r="M118" s="23" t="s">
        <v>63</v>
      </c>
      <c r="N118" s="23">
        <v>1.3367926627322053E-4</v>
      </c>
      <c r="O118" s="23"/>
    </row>
    <row r="119" spans="1:15" ht="15.75" thickBot="1" x14ac:dyDescent="0.3">
      <c r="A119" s="14">
        <v>0.12840043525571326</v>
      </c>
      <c r="B119" s="14">
        <v>0.15004915040022432</v>
      </c>
      <c r="M119" s="24" t="s">
        <v>64</v>
      </c>
      <c r="N119" s="24">
        <v>1.6741162367030993</v>
      </c>
      <c r="O119" s="24"/>
    </row>
    <row r="120" spans="1:15" x14ac:dyDescent="0.25">
      <c r="A120" s="14">
        <v>0.12557286892758823</v>
      </c>
      <c r="B120" s="14">
        <v>0.14907975460122713</v>
      </c>
      <c r="N120" s="21"/>
      <c r="O120" s="21"/>
    </row>
    <row r="121" spans="1:15" x14ac:dyDescent="0.25">
      <c r="A121" s="14">
        <v>0.11888782358580907</v>
      </c>
      <c r="B121" s="14">
        <v>0.1475953565505802</v>
      </c>
      <c r="M121" s="2" t="s">
        <v>24</v>
      </c>
      <c r="N121" s="21"/>
      <c r="O121" s="21"/>
    </row>
    <row r="122" spans="1:15" x14ac:dyDescent="0.25">
      <c r="A122" s="14">
        <v>0.10344827586206823</v>
      </c>
      <c r="B122" s="14">
        <v>0.14420654911838843</v>
      </c>
      <c r="M122" t="s">
        <v>56</v>
      </c>
    </row>
    <row r="123" spans="1:15" ht="15.75" thickBot="1" x14ac:dyDescent="0.3">
      <c r="A123" s="14">
        <v>0.10130718954248265</v>
      </c>
      <c r="B123" s="14">
        <v>0.1440203922679319</v>
      </c>
    </row>
    <row r="124" spans="1:15" x14ac:dyDescent="0.25">
      <c r="A124" s="14">
        <v>9.8294884653962647E-2</v>
      </c>
      <c r="B124" s="14">
        <v>0.14169274434175164</v>
      </c>
      <c r="M124" s="25"/>
      <c r="N124" s="25" t="s">
        <v>68</v>
      </c>
      <c r="O124" s="25" t="s">
        <v>69</v>
      </c>
    </row>
    <row r="125" spans="1:15" x14ac:dyDescent="0.25">
      <c r="A125" s="14">
        <v>9.5789473684209869E-2</v>
      </c>
      <c r="B125" s="14">
        <v>0.14146341463414697</v>
      </c>
      <c r="M125" s="23" t="s">
        <v>57</v>
      </c>
      <c r="N125" s="23">
        <v>0.15492335473753152</v>
      </c>
      <c r="O125" s="23">
        <v>0.13046685820628032</v>
      </c>
    </row>
    <row r="126" spans="1:15" x14ac:dyDescent="0.25">
      <c r="A126" s="14">
        <v>9.5516569200780485E-2</v>
      </c>
      <c r="B126" s="14">
        <v>0.1413612565445023</v>
      </c>
      <c r="M126" s="23" t="s">
        <v>31</v>
      </c>
      <c r="N126" s="23">
        <v>6.4770584020363052E-3</v>
      </c>
      <c r="O126" s="23">
        <v>4.8736889124584943E-4</v>
      </c>
    </row>
    <row r="127" spans="1:15" x14ac:dyDescent="0.25">
      <c r="A127" s="14">
        <v>9.3645484949832339E-2</v>
      </c>
      <c r="B127" s="14">
        <v>0.14050558495002979</v>
      </c>
      <c r="M127" s="23" t="s">
        <v>58</v>
      </c>
      <c r="N127" s="23">
        <v>25</v>
      </c>
      <c r="O127" s="23">
        <v>35</v>
      </c>
    </row>
    <row r="128" spans="1:15" x14ac:dyDescent="0.25">
      <c r="A128" s="14">
        <v>6.1773255813952842E-2</v>
      </c>
      <c r="B128" s="14">
        <v>0.13962065331928283</v>
      </c>
      <c r="M128" s="23" t="s">
        <v>59</v>
      </c>
      <c r="N128" s="23">
        <v>0</v>
      </c>
      <c r="O128" s="23"/>
    </row>
    <row r="129" spans="1:15" x14ac:dyDescent="0.25">
      <c r="A129" s="14">
        <v>5.6492411467116505E-2</v>
      </c>
      <c r="B129" s="14">
        <v>0.13798797806988566</v>
      </c>
      <c r="M129" s="23" t="s">
        <v>34</v>
      </c>
      <c r="N129" s="23">
        <v>27</v>
      </c>
      <c r="O129" s="23"/>
    </row>
    <row r="130" spans="1:15" x14ac:dyDescent="0.25">
      <c r="A130" s="14">
        <v>0.33471664739097939</v>
      </c>
      <c r="B130" s="14">
        <v>0.13645581212795216</v>
      </c>
      <c r="M130" s="23" t="s">
        <v>60</v>
      </c>
      <c r="N130" s="23">
        <v>1.4801550911781154</v>
      </c>
      <c r="O130" s="23"/>
    </row>
    <row r="131" spans="1:15" x14ac:dyDescent="0.25">
      <c r="A131" s="14">
        <v>0.2527064401422352</v>
      </c>
      <c r="B131" s="14">
        <v>0.13504411665656355</v>
      </c>
      <c r="M131" s="23" t="s">
        <v>61</v>
      </c>
      <c r="N131" s="23">
        <v>7.5203513036916428E-2</v>
      </c>
      <c r="O131" s="23"/>
    </row>
    <row r="132" spans="1:15" x14ac:dyDescent="0.25">
      <c r="A132" s="14">
        <v>0.25163817127363097</v>
      </c>
      <c r="B132" s="14">
        <v>0.13215246220903273</v>
      </c>
      <c r="M132" s="23" t="s">
        <v>62</v>
      </c>
      <c r="N132" s="23">
        <v>1.3137029128292739</v>
      </c>
      <c r="O132" s="23"/>
    </row>
    <row r="133" spans="1:15" x14ac:dyDescent="0.25">
      <c r="A133" s="14">
        <v>0.2303422152560089</v>
      </c>
      <c r="B133" s="14">
        <v>0.1275779064472054</v>
      </c>
      <c r="M133" s="23" t="s">
        <v>63</v>
      </c>
      <c r="N133" s="23">
        <v>0.15040702607383286</v>
      </c>
      <c r="O133" s="23"/>
    </row>
    <row r="134" spans="1:15" ht="15.75" thickBot="1" x14ac:dyDescent="0.3">
      <c r="A134" s="14">
        <v>0.21930837692778105</v>
      </c>
      <c r="B134" s="14">
        <v>0.12581216774955747</v>
      </c>
      <c r="M134" s="24" t="s">
        <v>64</v>
      </c>
      <c r="N134" s="24">
        <v>1.7032884457221271</v>
      </c>
      <c r="O134" s="24"/>
    </row>
    <row r="135" spans="1:15" x14ac:dyDescent="0.25">
      <c r="A135" s="14">
        <v>0.20947983415001786</v>
      </c>
      <c r="B135" s="14">
        <v>0.12577903682719516</v>
      </c>
      <c r="M135" s="21"/>
      <c r="N135" s="21"/>
      <c r="O135" s="21"/>
    </row>
    <row r="136" spans="1:15" x14ac:dyDescent="0.25">
      <c r="A136" s="14">
        <v>0.1898395721925133</v>
      </c>
      <c r="B136" s="14">
        <v>0.12500000000000011</v>
      </c>
      <c r="M136" s="21"/>
      <c r="N136" s="21"/>
      <c r="O136" s="21"/>
    </row>
    <row r="137" spans="1:15" x14ac:dyDescent="0.25">
      <c r="A137" s="14">
        <v>0.18208392267798162</v>
      </c>
      <c r="B137" s="14">
        <v>0.12103083294983888</v>
      </c>
      <c r="M137" s="21"/>
      <c r="N137" s="21"/>
      <c r="O137" s="21"/>
    </row>
    <row r="138" spans="1:15" x14ac:dyDescent="0.25">
      <c r="A138" s="14">
        <v>0.17593272920238426</v>
      </c>
      <c r="B138" s="14">
        <v>0.12090163934426321</v>
      </c>
      <c r="M138" s="21"/>
      <c r="N138" s="21"/>
      <c r="O138" s="21"/>
    </row>
    <row r="139" spans="1:15" x14ac:dyDescent="0.25">
      <c r="A139" s="14">
        <v>0.1739009717723283</v>
      </c>
      <c r="B139" s="14">
        <v>0.12060011540680875</v>
      </c>
      <c r="M139" s="21"/>
      <c r="N139" s="21"/>
      <c r="O139" s="21"/>
    </row>
    <row r="140" spans="1:15" x14ac:dyDescent="0.25">
      <c r="A140" s="14">
        <v>0.17031644808085619</v>
      </c>
      <c r="B140" s="14">
        <v>0.1189794543617374</v>
      </c>
      <c r="M140" s="21"/>
      <c r="N140" s="21"/>
      <c r="O140" s="21"/>
    </row>
    <row r="141" spans="1:15" x14ac:dyDescent="0.25">
      <c r="A141" s="14">
        <v>0.16905925473427053</v>
      </c>
      <c r="B141" s="14">
        <v>0.11836212412028178</v>
      </c>
      <c r="M141" s="21"/>
      <c r="N141" s="21"/>
      <c r="O141" s="21"/>
    </row>
    <row r="142" spans="1:15" x14ac:dyDescent="0.25">
      <c r="A142" s="14">
        <v>0.16682480807383654</v>
      </c>
      <c r="B142" s="14">
        <v>0.11558219178082181</v>
      </c>
      <c r="M142" s="21"/>
      <c r="N142" s="21"/>
      <c r="O142" s="21"/>
    </row>
    <row r="143" spans="1:15" x14ac:dyDescent="0.25">
      <c r="A143" s="14">
        <v>0.16424379232505565</v>
      </c>
      <c r="B143" s="14">
        <v>0.10727406318883227</v>
      </c>
      <c r="M143" s="21"/>
      <c r="N143" s="21"/>
      <c r="O143" s="21"/>
    </row>
    <row r="144" spans="1:15" x14ac:dyDescent="0.25">
      <c r="A144" s="14">
        <v>0.15977834218425249</v>
      </c>
      <c r="B144" s="14">
        <v>0.10624169986719795</v>
      </c>
      <c r="M144" s="21"/>
      <c r="N144" s="21"/>
      <c r="O144" s="21"/>
    </row>
    <row r="145" spans="1:15" x14ac:dyDescent="0.25">
      <c r="A145" s="14">
        <v>0.15537293683404171</v>
      </c>
      <c r="B145" s="14">
        <v>0.10611643330876935</v>
      </c>
      <c r="M145" s="21"/>
      <c r="N145" s="21"/>
      <c r="O145" s="21"/>
    </row>
    <row r="146" spans="1:15" x14ac:dyDescent="0.25">
      <c r="A146" s="14">
        <v>0.15467685662070099</v>
      </c>
      <c r="B146" s="14">
        <v>0.10492040520984053</v>
      </c>
      <c r="M146" s="21"/>
      <c r="N146" s="21"/>
      <c r="O146" s="21"/>
    </row>
    <row r="147" spans="1:15" x14ac:dyDescent="0.25">
      <c r="A147" s="14">
        <v>0.15283472359677672</v>
      </c>
      <c r="B147" s="14">
        <v>0.10429042904290507</v>
      </c>
      <c r="M147" s="21"/>
      <c r="N147" s="21"/>
      <c r="O147" s="21"/>
    </row>
    <row r="148" spans="1:15" x14ac:dyDescent="0.25">
      <c r="A148" s="14">
        <v>0.14525094658825338</v>
      </c>
      <c r="B148" s="14">
        <v>0.1003436426116833</v>
      </c>
      <c r="M148" s="21"/>
      <c r="N148" s="21"/>
      <c r="O148" s="21"/>
    </row>
    <row r="149" spans="1:15" x14ac:dyDescent="0.25">
      <c r="A149" s="14">
        <v>0.14333908677232121</v>
      </c>
      <c r="B149" s="14">
        <v>9.6862210095498322E-2</v>
      </c>
      <c r="M149" s="21"/>
      <c r="N149" s="21"/>
      <c r="O149" s="21"/>
    </row>
    <row r="150" spans="1:15" x14ac:dyDescent="0.25">
      <c r="A150" s="14">
        <v>0.137385170603675</v>
      </c>
      <c r="B150" s="14">
        <v>8.9804186360566599E-2</v>
      </c>
      <c r="M150" s="21"/>
      <c r="N150" s="21"/>
      <c r="O150" s="21"/>
    </row>
    <row r="151" spans="1:15" x14ac:dyDescent="0.25">
      <c r="A151" s="14">
        <v>0.13734104046242809</v>
      </c>
      <c r="B151" s="14">
        <v>0.13148920045471918</v>
      </c>
      <c r="M151" s="21"/>
      <c r="N151" s="21"/>
      <c r="O151" s="21"/>
    </row>
    <row r="152" spans="1:15" x14ac:dyDescent="0.25">
      <c r="A152" s="14">
        <v>0.13330628803245501</v>
      </c>
      <c r="B152" s="14">
        <v>0.12955003947022065</v>
      </c>
      <c r="M152" s="21"/>
      <c r="N152" s="21"/>
      <c r="O152" s="21"/>
    </row>
    <row r="153" spans="1:15" x14ac:dyDescent="0.25">
      <c r="A153" s="14">
        <v>0.13320242186221617</v>
      </c>
      <c r="B153" s="14">
        <v>0.12756298526382462</v>
      </c>
      <c r="M153" s="21"/>
      <c r="N153" s="21"/>
      <c r="O153" s="21"/>
    </row>
    <row r="154" spans="1:15" x14ac:dyDescent="0.25">
      <c r="A154" s="14">
        <v>0.13215246220903273</v>
      </c>
      <c r="B154" s="14">
        <v>0.12440392706872416</v>
      </c>
      <c r="M154" s="21"/>
      <c r="N154" s="21"/>
      <c r="O154" s="21"/>
    </row>
    <row r="155" spans="1:15" x14ac:dyDescent="0.25">
      <c r="A155" s="14">
        <v>0.12947898508619093</v>
      </c>
      <c r="B155" s="14">
        <v>0.12417218543046489</v>
      </c>
      <c r="M155" s="21"/>
      <c r="N155" s="21"/>
      <c r="O155" s="21"/>
    </row>
    <row r="156" spans="1:15" x14ac:dyDescent="0.25">
      <c r="A156" s="14">
        <v>0.12918281781504601</v>
      </c>
      <c r="B156" s="14">
        <v>0.12285031847133834</v>
      </c>
      <c r="M156" s="21"/>
      <c r="N156" s="21"/>
      <c r="O156" s="21"/>
    </row>
    <row r="157" spans="1:15" x14ac:dyDescent="0.25">
      <c r="A157" s="14">
        <v>0.12797125483692609</v>
      </c>
      <c r="B157" s="14">
        <v>0.12241618581549941</v>
      </c>
      <c r="M157" s="21"/>
      <c r="N157" s="21"/>
      <c r="O157" s="21"/>
    </row>
    <row r="158" spans="1:15" x14ac:dyDescent="0.25">
      <c r="A158" s="14">
        <v>0.12644769318397611</v>
      </c>
      <c r="B158" s="14">
        <v>0.12164889017007774</v>
      </c>
      <c r="M158" s="21"/>
      <c r="N158" s="21"/>
      <c r="O158" s="21"/>
    </row>
    <row r="159" spans="1:15" x14ac:dyDescent="0.25">
      <c r="A159" s="14">
        <v>0.12621527777777802</v>
      </c>
      <c r="B159" s="14">
        <v>0.12112524637161588</v>
      </c>
      <c r="M159" s="21"/>
      <c r="N159" s="21"/>
      <c r="O159" s="21"/>
    </row>
    <row r="160" spans="1:15" x14ac:dyDescent="0.25">
      <c r="A160" s="14">
        <v>0.12446418829397608</v>
      </c>
      <c r="B160" s="14">
        <v>0.11977988843660413</v>
      </c>
      <c r="M160" s="21"/>
      <c r="N160" s="21"/>
      <c r="O160" s="21"/>
    </row>
    <row r="161" spans="1:15" x14ac:dyDescent="0.25">
      <c r="A161" s="14">
        <v>0.12383345297918115</v>
      </c>
      <c r="B161" s="14">
        <v>0.11937075879086977</v>
      </c>
      <c r="M161" s="21"/>
      <c r="N161" s="21"/>
      <c r="O161" s="21"/>
    </row>
    <row r="162" spans="1:15" x14ac:dyDescent="0.25">
      <c r="A162" s="14">
        <v>0.12241731318905716</v>
      </c>
      <c r="B162" s="14">
        <v>0.11914737228959853</v>
      </c>
      <c r="M162" s="21"/>
      <c r="N162" s="21"/>
      <c r="O162" s="21"/>
    </row>
    <row r="163" spans="1:15" x14ac:dyDescent="0.25">
      <c r="A163" s="14">
        <v>0.1223642172523961</v>
      </c>
      <c r="B163" s="14">
        <v>0.1191347753743764</v>
      </c>
      <c r="M163" s="21"/>
      <c r="N163" s="21"/>
      <c r="O163" s="21"/>
    </row>
    <row r="164" spans="1:15" x14ac:dyDescent="0.25">
      <c r="A164" s="14">
        <v>0.12220028592824611</v>
      </c>
      <c r="B164" s="14">
        <v>0.11886636705493904</v>
      </c>
      <c r="M164" s="21"/>
      <c r="N164" s="21"/>
      <c r="O164" s="21"/>
    </row>
    <row r="165" spans="1:15" x14ac:dyDescent="0.25">
      <c r="A165" s="14">
        <v>0.12215411558668984</v>
      </c>
      <c r="B165" s="14">
        <v>0.11881104749073747</v>
      </c>
      <c r="M165" s="21"/>
      <c r="N165" s="21"/>
      <c r="O165" s="21"/>
    </row>
    <row r="166" spans="1:15" x14ac:dyDescent="0.25">
      <c r="A166" s="14">
        <v>0.12091441526544501</v>
      </c>
      <c r="B166" s="14">
        <v>0.11800955168695121</v>
      </c>
      <c r="M166" s="21"/>
      <c r="N166" s="21"/>
      <c r="O166" s="21"/>
    </row>
    <row r="167" spans="1:15" x14ac:dyDescent="0.25">
      <c r="A167" s="14">
        <v>0.11850589194396996</v>
      </c>
      <c r="B167" s="14">
        <v>0.11769005847953314</v>
      </c>
      <c r="M167" s="21"/>
      <c r="N167" s="21"/>
      <c r="O167" s="21"/>
    </row>
    <row r="168" spans="1:15" x14ac:dyDescent="0.25">
      <c r="A168" s="14">
        <v>0.1126771122273033</v>
      </c>
      <c r="B168" s="14">
        <v>0.11618363682995758</v>
      </c>
      <c r="M168" s="21"/>
      <c r="N168" s="21"/>
      <c r="O168" s="21"/>
    </row>
    <row r="169" spans="1:15" x14ac:dyDescent="0.25">
      <c r="A169" s="14">
        <v>0.10879629629629774</v>
      </c>
      <c r="B169" s="14">
        <v>0.11468860164512323</v>
      </c>
      <c r="M169" s="21"/>
      <c r="N169" s="21"/>
      <c r="O169" s="21"/>
    </row>
    <row r="170" spans="1:15" x14ac:dyDescent="0.25">
      <c r="A170" s="14">
        <v>0.10739516494912252</v>
      </c>
      <c r="B170" s="14">
        <v>0.11432951428110374</v>
      </c>
      <c r="M170" s="21"/>
      <c r="N170" s="21"/>
      <c r="O170" s="21"/>
    </row>
    <row r="171" spans="1:15" x14ac:dyDescent="0.25">
      <c r="A171" s="14">
        <v>0.10612991765782197</v>
      </c>
      <c r="B171" s="14">
        <v>0.1139923424991298</v>
      </c>
      <c r="M171" s="21"/>
      <c r="N171" s="21"/>
      <c r="O171" s="21"/>
    </row>
    <row r="172" spans="1:15" x14ac:dyDescent="0.25">
      <c r="A172" s="14">
        <v>0.10524261740600983</v>
      </c>
      <c r="B172" s="14">
        <v>0.11390521538576023</v>
      </c>
      <c r="M172" s="21"/>
      <c r="N172" s="21"/>
      <c r="O172" s="21"/>
    </row>
    <row r="173" spans="1:15" x14ac:dyDescent="0.25">
      <c r="A173" s="14">
        <v>0.1045098352790669</v>
      </c>
      <c r="B173" s="14">
        <v>0.11288814066591947</v>
      </c>
      <c r="M173" s="21"/>
      <c r="N173" s="21"/>
      <c r="O173" s="21"/>
    </row>
    <row r="174" spans="1:15" x14ac:dyDescent="0.25">
      <c r="A174" s="14">
        <v>0.10373684646615264</v>
      </c>
      <c r="B174" s="14">
        <v>0.11214274180526511</v>
      </c>
      <c r="M174" s="21"/>
      <c r="N174" s="21"/>
      <c r="O174" s="21"/>
    </row>
    <row r="175" spans="1:15" x14ac:dyDescent="0.25">
      <c r="A175" s="14">
        <v>0.10349107835531419</v>
      </c>
      <c r="B175" s="14">
        <v>0.11214274180526511</v>
      </c>
      <c r="M175" s="21"/>
      <c r="N175" s="21"/>
      <c r="O175" s="21"/>
    </row>
    <row r="176" spans="1:15" x14ac:dyDescent="0.25">
      <c r="A176" s="14">
        <v>0.10230683474830551</v>
      </c>
      <c r="B176" s="14">
        <v>0.11113631208890928</v>
      </c>
      <c r="M176" s="21"/>
      <c r="N176" s="21"/>
      <c r="O176" s="21"/>
    </row>
    <row r="177" spans="1:15" x14ac:dyDescent="0.25">
      <c r="A177" s="14">
        <v>0.10124894751613767</v>
      </c>
      <c r="B177" s="14">
        <v>0.10990030141432931</v>
      </c>
      <c r="M177" s="21"/>
      <c r="N177" s="21"/>
      <c r="O177" s="21"/>
    </row>
    <row r="178" spans="1:15" x14ac:dyDescent="0.25">
      <c r="A178" s="14">
        <v>9.9845679012345895E-2</v>
      </c>
      <c r="B178" s="14">
        <v>0.10986529627034165</v>
      </c>
      <c r="M178" s="21"/>
      <c r="N178" s="21"/>
      <c r="O178" s="21"/>
    </row>
    <row r="179" spans="1:15" x14ac:dyDescent="0.25">
      <c r="A179" s="14">
        <v>9.8511693834160335E-2</v>
      </c>
      <c r="B179" s="14">
        <v>0.10942067001424022</v>
      </c>
      <c r="M179" s="21"/>
      <c r="N179" s="21"/>
      <c r="O179" s="21"/>
    </row>
    <row r="180" spans="1:15" x14ac:dyDescent="0.25">
      <c r="A180" s="14">
        <v>9.8301409468739137E-2</v>
      </c>
      <c r="B180" s="14">
        <v>0.10872836719337779</v>
      </c>
      <c r="M180" s="21"/>
      <c r="N180" s="21"/>
      <c r="O180" s="21"/>
    </row>
    <row r="181" spans="1:15" x14ac:dyDescent="0.25">
      <c r="A181" s="14">
        <v>9.2971221356376754E-2</v>
      </c>
      <c r="B181" s="14">
        <v>0.10536429143314568</v>
      </c>
      <c r="M181" s="21"/>
      <c r="N181" s="21"/>
      <c r="O181" s="21"/>
    </row>
    <row r="182" spans="1:15" x14ac:dyDescent="0.25">
      <c r="A182" s="14">
        <v>9.0188704586662921E-2</v>
      </c>
      <c r="B182" s="14">
        <v>0.10488611315209441</v>
      </c>
      <c r="M182" s="21"/>
      <c r="N182" s="21"/>
      <c r="O182" s="21"/>
    </row>
    <row r="183" spans="1:15" x14ac:dyDescent="0.25">
      <c r="A183" s="14">
        <v>9.0062111801241698E-2</v>
      </c>
      <c r="B183" s="14">
        <v>0.1044631306597678</v>
      </c>
      <c r="M183" s="21"/>
      <c r="N183" s="21"/>
      <c r="O183" s="21"/>
    </row>
    <row r="184" spans="1:15" x14ac:dyDescent="0.25">
      <c r="A184" s="14">
        <v>0.44537316971960339</v>
      </c>
      <c r="B184" s="14">
        <v>0.10394899946874438</v>
      </c>
      <c r="M184" s="21"/>
      <c r="N184" s="21"/>
      <c r="O184" s="21"/>
    </row>
    <row r="185" spans="1:15" x14ac:dyDescent="0.25">
      <c r="A185" s="14">
        <v>0.44537316971960339</v>
      </c>
      <c r="B185" s="14">
        <v>0.1038083538083535</v>
      </c>
      <c r="M185" s="21"/>
      <c r="N185" s="21"/>
      <c r="O185" s="21"/>
    </row>
    <row r="186" spans="1:15" x14ac:dyDescent="0.25">
      <c r="A186" s="14">
        <v>0.42649276905332234</v>
      </c>
      <c r="B186" s="14">
        <v>0.10261582509109737</v>
      </c>
      <c r="M186" s="21"/>
      <c r="N186" s="21"/>
      <c r="O186" s="21"/>
    </row>
    <row r="187" spans="1:15" x14ac:dyDescent="0.25">
      <c r="A187" s="14">
        <v>0.40529419832670449</v>
      </c>
      <c r="B187" s="14">
        <v>0.10051290536068767</v>
      </c>
      <c r="M187" s="21"/>
      <c r="N187" s="21"/>
      <c r="O187" s="21"/>
    </row>
    <row r="188" spans="1:15" x14ac:dyDescent="0.25">
      <c r="A188" s="14">
        <v>0.38859522665385243</v>
      </c>
      <c r="B188" s="14">
        <v>9.8056121649162498E-2</v>
      </c>
      <c r="M188" s="21"/>
      <c r="N188" s="21"/>
      <c r="O188" s="21"/>
    </row>
    <row r="189" spans="1:15" x14ac:dyDescent="0.25">
      <c r="A189" s="14">
        <v>0.38694433319983951</v>
      </c>
      <c r="B189" s="14">
        <v>9.7029868179543358E-2</v>
      </c>
      <c r="M189" s="21"/>
      <c r="N189" s="21"/>
      <c r="O189" s="21"/>
    </row>
    <row r="190" spans="1:15" x14ac:dyDescent="0.25">
      <c r="A190" s="14">
        <v>0.30466003440795952</v>
      </c>
      <c r="B190" s="14">
        <v>9.5757979831653045E-2</v>
      </c>
      <c r="M190" s="21"/>
      <c r="N190" s="21"/>
      <c r="O190" s="21"/>
    </row>
    <row r="191" spans="1:15" x14ac:dyDescent="0.25">
      <c r="A191" s="14">
        <v>0.26250089676447397</v>
      </c>
      <c r="B191" s="14">
        <v>9.5732755399446839E-2</v>
      </c>
      <c r="M191" s="21"/>
      <c r="N191" s="21"/>
      <c r="O191" s="21"/>
    </row>
    <row r="192" spans="1:15" x14ac:dyDescent="0.25">
      <c r="A192" s="14">
        <v>0.23005411405577811</v>
      </c>
      <c r="B192" s="14">
        <v>9.4451571520205807E-2</v>
      </c>
      <c r="M192" s="21"/>
      <c r="N192" s="21"/>
      <c r="O192" s="21"/>
    </row>
    <row r="193" spans="1:15" x14ac:dyDescent="0.25">
      <c r="A193" s="14">
        <v>0.20369907523119127</v>
      </c>
      <c r="B193" s="14">
        <v>9.296982692602189E-2</v>
      </c>
      <c r="M193" s="21"/>
      <c r="N193" s="21"/>
      <c r="O193" s="21"/>
    </row>
    <row r="194" spans="1:15" x14ac:dyDescent="0.25">
      <c r="A194" s="14">
        <v>0.20201937284518168</v>
      </c>
      <c r="B194" s="14">
        <v>8.9095504603719955E-2</v>
      </c>
      <c r="M194" s="21"/>
      <c r="N194" s="21"/>
      <c r="O194" s="21"/>
    </row>
    <row r="195" spans="1:15" x14ac:dyDescent="0.25">
      <c r="A195" s="14">
        <v>0.16541098789469172</v>
      </c>
      <c r="B195" s="14">
        <v>8.5451977401129975E-2</v>
      </c>
      <c r="M195" s="21"/>
      <c r="N195" s="21"/>
      <c r="O195" s="21"/>
    </row>
    <row r="196" spans="1:15" x14ac:dyDescent="0.25">
      <c r="A196" s="14">
        <v>0.16496958928449548</v>
      </c>
      <c r="B196" s="14">
        <v>0.38694433319983951</v>
      </c>
      <c r="M196" s="21"/>
      <c r="N196" s="21"/>
      <c r="O196" s="21"/>
    </row>
    <row r="197" spans="1:15" x14ac:dyDescent="0.25">
      <c r="A197" s="14">
        <v>0.15164991550297854</v>
      </c>
      <c r="B197" s="14">
        <v>0.14807459851493709</v>
      </c>
      <c r="M197" s="21"/>
      <c r="N197" s="21"/>
      <c r="O197" s="21"/>
    </row>
    <row r="198" spans="1:15" x14ac:dyDescent="0.25">
      <c r="A198" s="14">
        <v>0.14877145742174358</v>
      </c>
      <c r="B198" s="14">
        <v>0.14683086462280304</v>
      </c>
      <c r="M198" s="21"/>
      <c r="N198" s="21"/>
      <c r="O198" s="21"/>
    </row>
    <row r="199" spans="1:15" x14ac:dyDescent="0.25">
      <c r="A199" s="14">
        <v>0.14683086462280304</v>
      </c>
      <c r="B199" s="14">
        <v>0.13802181271154645</v>
      </c>
      <c r="M199" s="21"/>
      <c r="N199" s="21"/>
      <c r="O199" s="21"/>
    </row>
    <row r="200" spans="1:15" x14ac:dyDescent="0.25">
      <c r="A200" s="14">
        <v>0.14614168702399771</v>
      </c>
      <c r="B200" s="14">
        <v>0.13750543242068589</v>
      </c>
      <c r="M200" s="21"/>
      <c r="N200" s="21"/>
      <c r="O200" s="21"/>
    </row>
    <row r="201" spans="1:15" x14ac:dyDescent="0.25">
      <c r="A201" s="14">
        <v>0.14614168702399771</v>
      </c>
      <c r="B201" s="14">
        <v>0.12846540987801669</v>
      </c>
      <c r="M201" s="21"/>
      <c r="N201" s="21"/>
      <c r="O201" s="21"/>
    </row>
    <row r="202" spans="1:15" x14ac:dyDescent="0.25">
      <c r="A202" s="14">
        <v>0.14525094658825338</v>
      </c>
      <c r="B202" s="14">
        <v>0.12718319107025594</v>
      </c>
      <c r="M202" s="21"/>
      <c r="N202" s="21"/>
      <c r="O202" s="21"/>
    </row>
    <row r="203" spans="1:15" x14ac:dyDescent="0.25">
      <c r="A203" s="14">
        <v>0.14483938414750069</v>
      </c>
      <c r="B203" s="14">
        <v>0.12457322944935698</v>
      </c>
      <c r="M203" s="21"/>
      <c r="N203" s="21"/>
      <c r="O203" s="21"/>
    </row>
    <row r="204" spans="1:15" x14ac:dyDescent="0.25">
      <c r="A204" s="14">
        <v>0.13976360191283912</v>
      </c>
      <c r="B204" s="14">
        <v>0.1221101136092798</v>
      </c>
      <c r="M204" s="21"/>
      <c r="N204" s="21"/>
      <c r="O204" s="21"/>
    </row>
    <row r="205" spans="1:15" x14ac:dyDescent="0.25">
      <c r="A205" s="14">
        <v>0.13802181271154645</v>
      </c>
      <c r="B205" s="14">
        <v>0.12121212121212072</v>
      </c>
      <c r="M205" s="21"/>
      <c r="N205" s="21"/>
      <c r="O205" s="21"/>
    </row>
    <row r="206" spans="1:15" x14ac:dyDescent="0.25">
      <c r="A206" s="14">
        <v>0.13608500204331753</v>
      </c>
      <c r="B206" s="14">
        <v>0.12079279279279299</v>
      </c>
      <c r="M206" s="21"/>
      <c r="N206" s="21"/>
      <c r="O206" s="21"/>
    </row>
    <row r="207" spans="1:15" x14ac:dyDescent="0.25">
      <c r="A207" s="14">
        <v>0.13404637364353161</v>
      </c>
      <c r="B207" s="14">
        <v>0.11726539009336877</v>
      </c>
      <c r="M207" s="21"/>
      <c r="N207" s="21"/>
      <c r="O207" s="21"/>
    </row>
    <row r="208" spans="1:15" x14ac:dyDescent="0.25">
      <c r="A208" s="14">
        <v>0.13148788927335592</v>
      </c>
      <c r="B208" s="14">
        <v>0.11668888760071873</v>
      </c>
      <c r="M208" s="21"/>
      <c r="N208" s="21"/>
      <c r="O208" s="21"/>
    </row>
    <row r="209" spans="1:15" x14ac:dyDescent="0.25">
      <c r="A209" s="14">
        <v>0.12846540987801669</v>
      </c>
      <c r="B209" s="14">
        <v>0.11666367068128673</v>
      </c>
      <c r="M209" s="21"/>
      <c r="N209" s="21"/>
      <c r="O209" s="21"/>
    </row>
    <row r="210" spans="1:15" x14ac:dyDescent="0.25">
      <c r="A210" s="14">
        <v>0.1221101136092798</v>
      </c>
      <c r="B210" s="14">
        <v>0.11653466946823966</v>
      </c>
      <c r="M210" s="21"/>
      <c r="N210" s="21"/>
      <c r="O210" s="21"/>
    </row>
    <row r="211" spans="1:15" x14ac:dyDescent="0.25">
      <c r="A211" s="14">
        <v>0.12000574877838442</v>
      </c>
      <c r="B211" s="14">
        <v>0.11623529411764658</v>
      </c>
      <c r="M211" s="21"/>
      <c r="N211" s="21"/>
      <c r="O211" s="21"/>
    </row>
    <row r="212" spans="1:15" x14ac:dyDescent="0.25">
      <c r="A212" s="14">
        <v>0.11992499592369156</v>
      </c>
      <c r="B212" s="14">
        <v>0.11562308373645772</v>
      </c>
      <c r="M212" s="21"/>
      <c r="N212" s="21"/>
      <c r="O212" s="21"/>
    </row>
    <row r="213" spans="1:15" x14ac:dyDescent="0.25">
      <c r="A213" s="14">
        <v>0.11726539009336877</v>
      </c>
      <c r="B213" s="14">
        <v>0.11399401742749378</v>
      </c>
      <c r="M213" s="21"/>
      <c r="N213" s="21"/>
      <c r="O213" s="21"/>
    </row>
    <row r="214" spans="1:15" x14ac:dyDescent="0.25">
      <c r="A214" s="14">
        <v>0.11682242990654222</v>
      </c>
      <c r="B214" s="14">
        <v>0.11336318642470046</v>
      </c>
      <c r="M214" s="21"/>
      <c r="N214" s="21"/>
      <c r="O214" s="21"/>
    </row>
    <row r="215" spans="1:15" x14ac:dyDescent="0.25">
      <c r="A215" s="14">
        <v>0.11666367068128673</v>
      </c>
      <c r="B215" s="14">
        <v>0.1132895941409828</v>
      </c>
      <c r="M215" s="21"/>
      <c r="N215" s="21"/>
      <c r="O215" s="21"/>
    </row>
    <row r="216" spans="1:15" x14ac:dyDescent="0.25">
      <c r="A216" s="14">
        <v>0.11653466946823966</v>
      </c>
      <c r="B216" s="14">
        <v>0.11299522121165485</v>
      </c>
      <c r="M216" s="21"/>
      <c r="N216" s="21"/>
      <c r="O216" s="21"/>
    </row>
    <row r="217" spans="1:15" x14ac:dyDescent="0.25">
      <c r="A217" s="14">
        <v>0.11435661113080509</v>
      </c>
      <c r="B217" s="14">
        <v>0.11180679785331042</v>
      </c>
      <c r="M217" s="21"/>
      <c r="N217" s="21"/>
      <c r="O217" s="21"/>
    </row>
    <row r="218" spans="1:15" x14ac:dyDescent="0.25">
      <c r="A218" s="14">
        <v>0.1132895941409828</v>
      </c>
      <c r="B218" s="14">
        <v>0.11030927835051614</v>
      </c>
      <c r="M218" s="21"/>
      <c r="N218" s="21"/>
      <c r="O218" s="21"/>
    </row>
    <row r="219" spans="1:15" x14ac:dyDescent="0.25">
      <c r="A219" s="14">
        <v>0.11238573221007424</v>
      </c>
      <c r="B219" s="14">
        <v>0.10956432070121289</v>
      </c>
      <c r="M219" s="21"/>
      <c r="N219" s="21"/>
      <c r="O219" s="21"/>
    </row>
    <row r="220" spans="1:15" x14ac:dyDescent="0.25">
      <c r="A220" s="14">
        <v>0.11227816008692552</v>
      </c>
      <c r="B220" s="14">
        <v>0.10914105594956638</v>
      </c>
      <c r="M220" s="21"/>
      <c r="N220" s="21"/>
      <c r="O220" s="21"/>
    </row>
    <row r="221" spans="1:15" x14ac:dyDescent="0.25">
      <c r="A221" s="14">
        <v>0.11227278939455992</v>
      </c>
      <c r="B221" s="14">
        <v>0.10865455740938544</v>
      </c>
      <c r="M221" s="21"/>
      <c r="N221" s="21"/>
      <c r="O221" s="21"/>
    </row>
    <row r="222" spans="1:15" x14ac:dyDescent="0.25">
      <c r="A222" s="14">
        <v>0.11180679785331042</v>
      </c>
      <c r="B222" s="14">
        <v>0.10826383623957504</v>
      </c>
      <c r="M222" s="21"/>
      <c r="N222" s="21"/>
      <c r="O222" s="21"/>
    </row>
    <row r="223" spans="1:15" x14ac:dyDescent="0.25">
      <c r="A223" s="14">
        <v>0.1114268317434545</v>
      </c>
      <c r="B223" s="14">
        <v>0.10823812387251912</v>
      </c>
      <c r="M223" s="21"/>
      <c r="N223" s="21"/>
      <c r="O223" s="21"/>
    </row>
    <row r="224" spans="1:15" x14ac:dyDescent="0.25">
      <c r="A224" s="14">
        <v>0.11030927835051614</v>
      </c>
      <c r="B224" s="14">
        <v>0.10813302134297648</v>
      </c>
      <c r="M224" s="21"/>
      <c r="N224" s="21"/>
      <c r="O224" s="21"/>
    </row>
    <row r="225" spans="1:15" x14ac:dyDescent="0.25">
      <c r="A225" s="14">
        <v>0.10533199969223708</v>
      </c>
      <c r="B225" s="14">
        <v>0.10812982005141449</v>
      </c>
      <c r="M225" s="21"/>
      <c r="N225" s="21"/>
      <c r="O225" s="21"/>
    </row>
    <row r="226" spans="1:15" x14ac:dyDescent="0.25">
      <c r="A226" s="14">
        <v>0.10124666714707871</v>
      </c>
      <c r="B226" s="14">
        <v>0.10801362495518085</v>
      </c>
      <c r="M226" s="21"/>
      <c r="N226" s="21"/>
      <c r="O226" s="21"/>
    </row>
    <row r="227" spans="1:15" x14ac:dyDescent="0.25">
      <c r="A227" s="14">
        <v>8.1456154465003636E-2</v>
      </c>
      <c r="B227" s="14">
        <v>0.10785893881761274</v>
      </c>
      <c r="M227" s="21"/>
      <c r="N227" s="21"/>
      <c r="O227" s="21"/>
    </row>
    <row r="228" spans="1:15" x14ac:dyDescent="0.25">
      <c r="A228" s="14">
        <v>7.0228464752422864E-2</v>
      </c>
      <c r="B228" s="14">
        <v>0.10709174749562629</v>
      </c>
      <c r="M228" s="21"/>
      <c r="N228" s="21"/>
      <c r="O228" s="21"/>
    </row>
    <row r="229" spans="1:15" x14ac:dyDescent="0.25">
      <c r="A229" s="14">
        <v>0.44489179667840978</v>
      </c>
      <c r="B229" s="14">
        <v>0.10691722015227718</v>
      </c>
      <c r="M229" s="21"/>
      <c r="N229" s="21"/>
      <c r="O229" s="21"/>
    </row>
    <row r="230" spans="1:15" x14ac:dyDescent="0.25">
      <c r="A230" s="14">
        <v>0.25268223414326219</v>
      </c>
      <c r="B230" s="14">
        <v>0.10670493086355333</v>
      </c>
      <c r="M230" s="21"/>
      <c r="N230" s="21"/>
      <c r="O230" s="21"/>
    </row>
    <row r="231" spans="1:15" x14ac:dyDescent="0.25">
      <c r="A231" s="14">
        <v>0.25053263606430459</v>
      </c>
      <c r="B231" s="14">
        <v>0.10637884091793157</v>
      </c>
      <c r="M231" s="21"/>
      <c r="N231" s="21"/>
      <c r="O231" s="21"/>
    </row>
    <row r="232" spans="1:15" x14ac:dyDescent="0.25">
      <c r="A232" s="14">
        <v>0.23384221592467389</v>
      </c>
      <c r="B232" s="14">
        <v>0.10595813204508875</v>
      </c>
      <c r="M232" s="21"/>
      <c r="N232" s="21"/>
      <c r="O232" s="21"/>
    </row>
    <row r="233" spans="1:15" x14ac:dyDescent="0.25">
      <c r="A233" s="14">
        <v>0.20529745282220618</v>
      </c>
      <c r="B233" s="14">
        <v>0.10444379476684749</v>
      </c>
      <c r="M233" s="21"/>
      <c r="N233" s="21"/>
      <c r="O233" s="21"/>
    </row>
    <row r="234" spans="1:15" x14ac:dyDescent="0.25">
      <c r="A234" s="14">
        <v>0.17994735582675253</v>
      </c>
      <c r="B234" s="14">
        <v>0.10418581335115763</v>
      </c>
      <c r="M234" s="21"/>
      <c r="N234" s="21"/>
      <c r="O234" s="21"/>
    </row>
    <row r="235" spans="1:15" x14ac:dyDescent="0.25">
      <c r="A235" s="14">
        <v>0.17043984476067189</v>
      </c>
      <c r="B235" s="14">
        <v>0.1038083538083535</v>
      </c>
      <c r="M235" s="21"/>
      <c r="N235" s="21"/>
      <c r="O235" s="21"/>
    </row>
    <row r="236" spans="1:15" x14ac:dyDescent="0.25">
      <c r="A236" s="14">
        <v>0.15446707026233711</v>
      </c>
      <c r="B236" s="14">
        <v>0.10270130874863001</v>
      </c>
      <c r="M236" s="21"/>
      <c r="N236" s="21"/>
      <c r="O236" s="21"/>
    </row>
    <row r="237" spans="1:15" x14ac:dyDescent="0.25">
      <c r="A237" s="14">
        <v>0.15419580419580367</v>
      </c>
      <c r="B237" s="14">
        <v>0.10267379679144467</v>
      </c>
      <c r="M237" s="21"/>
      <c r="N237" s="21"/>
      <c r="O237" s="21"/>
    </row>
    <row r="238" spans="1:15" x14ac:dyDescent="0.25">
      <c r="A238" s="14">
        <v>0.15401574803149642</v>
      </c>
      <c r="B238" s="14">
        <v>0.10226715084895523</v>
      </c>
      <c r="M238" s="21"/>
      <c r="N238" s="21"/>
      <c r="O238" s="21"/>
    </row>
    <row r="239" spans="1:15" x14ac:dyDescent="0.25">
      <c r="A239" s="14">
        <v>0.14118194509073978</v>
      </c>
      <c r="B239" s="14">
        <v>0.10184814785182825</v>
      </c>
      <c r="M239" s="21"/>
      <c r="N239" s="21"/>
      <c r="O239" s="21"/>
    </row>
    <row r="240" spans="1:15" x14ac:dyDescent="0.25">
      <c r="A240" s="14">
        <v>0.13931812607309355</v>
      </c>
      <c r="B240" s="14">
        <v>0.10072356520309064</v>
      </c>
      <c r="M240" s="21"/>
      <c r="N240" s="21"/>
      <c r="O240" s="21"/>
    </row>
    <row r="241" spans="1:15" x14ac:dyDescent="0.25">
      <c r="A241" s="14">
        <v>0.1356752397168195</v>
      </c>
      <c r="B241" s="14">
        <v>0.10060899307583192</v>
      </c>
      <c r="M241" s="21"/>
      <c r="N241" s="21"/>
      <c r="O241" s="21"/>
    </row>
    <row r="242" spans="1:15" x14ac:dyDescent="0.25">
      <c r="A242" s="14">
        <v>0.13101624480543952</v>
      </c>
      <c r="B242" s="14">
        <v>0.10040602849081229</v>
      </c>
      <c r="M242" s="21"/>
      <c r="N242" s="21"/>
      <c r="O242" s="21"/>
    </row>
    <row r="243" spans="1:15" x14ac:dyDescent="0.25">
      <c r="A243" s="14">
        <v>0.12993235625704558</v>
      </c>
      <c r="B243" s="14">
        <v>9.8073437604887209E-2</v>
      </c>
      <c r="M243" s="21"/>
      <c r="N243" s="21"/>
      <c r="O243" s="21"/>
    </row>
    <row r="244" spans="1:15" x14ac:dyDescent="0.25">
      <c r="A244" s="14">
        <v>0.12895812053115446</v>
      </c>
      <c r="B244" s="14">
        <v>9.7955266848748709E-2</v>
      </c>
      <c r="M244" s="21"/>
      <c r="N244" s="21"/>
      <c r="O244" s="21"/>
    </row>
    <row r="245" spans="1:15" x14ac:dyDescent="0.25">
      <c r="A245" s="14">
        <v>0.12592654986522883</v>
      </c>
      <c r="B245" s="14">
        <v>9.5732755399446839E-2</v>
      </c>
      <c r="M245" s="21"/>
      <c r="N245" s="21"/>
      <c r="O245" s="21"/>
    </row>
    <row r="246" spans="1:15" x14ac:dyDescent="0.25">
      <c r="A246" s="14">
        <v>0.12585251491901123</v>
      </c>
      <c r="B246" s="14">
        <v>9.5713328868050312E-2</v>
      </c>
      <c r="M246" s="21"/>
      <c r="N246" s="21"/>
      <c r="O246" s="21"/>
    </row>
    <row r="247" spans="1:15" x14ac:dyDescent="0.25">
      <c r="A247" s="14">
        <v>0.12571839080459662</v>
      </c>
      <c r="B247" s="14">
        <v>9.2978606692265542E-2</v>
      </c>
      <c r="M247" s="21"/>
      <c r="N247" s="21"/>
      <c r="O247" s="21"/>
    </row>
    <row r="248" spans="1:15" x14ac:dyDescent="0.25">
      <c r="A248" s="14">
        <v>0.12256191599383194</v>
      </c>
      <c r="B248" s="14">
        <v>9.0756547749326108E-2</v>
      </c>
      <c r="M248" s="21"/>
      <c r="N248" s="21"/>
      <c r="O248" s="21"/>
    </row>
    <row r="249" spans="1:15" x14ac:dyDescent="0.25">
      <c r="A249" s="14">
        <v>0.10833193909988309</v>
      </c>
      <c r="B249" s="14">
        <v>8.6537097460632706E-2</v>
      </c>
      <c r="M249" s="21"/>
      <c r="N249" s="21"/>
      <c r="O249" s="21"/>
    </row>
    <row r="250" spans="1:15" x14ac:dyDescent="0.25">
      <c r="A250" s="14">
        <v>0.10273148943480506</v>
      </c>
      <c r="B250" s="14">
        <v>7.671321857746026E-2</v>
      </c>
      <c r="M250" s="21"/>
      <c r="N250" s="21"/>
      <c r="O250" s="21"/>
    </row>
    <row r="251" spans="1:15" x14ac:dyDescent="0.25">
      <c r="A251" s="14">
        <v>5.474389824681939E-2</v>
      </c>
      <c r="B251" s="14">
        <v>7.4736054534872559E-2</v>
      </c>
      <c r="M251" s="21"/>
      <c r="N251" s="21"/>
      <c r="O251" s="21"/>
    </row>
    <row r="252" spans="1:15" x14ac:dyDescent="0.25">
      <c r="A252" s="14">
        <v>5.0659776690966156E-2</v>
      </c>
      <c r="B252" s="14">
        <v>7.2978608386746746E-2</v>
      </c>
      <c r="M252" s="21"/>
      <c r="N252" s="21"/>
      <c r="O252" s="21"/>
    </row>
    <row r="253" spans="1:15" x14ac:dyDescent="0.25">
      <c r="A253" s="14">
        <v>5.0163202198935428E-2</v>
      </c>
      <c r="B253" s="14">
        <v>6.9962111199224325E-2</v>
      </c>
      <c r="M253" s="21"/>
      <c r="N253" s="21"/>
      <c r="O253" s="21"/>
    </row>
    <row r="254" spans="1:15" x14ac:dyDescent="0.25">
      <c r="B254" s="14">
        <v>6.9421487603306173E-2</v>
      </c>
      <c r="M254" s="21"/>
      <c r="N254" s="21"/>
      <c r="O254" s="21"/>
    </row>
    <row r="255" spans="1:15" x14ac:dyDescent="0.25">
      <c r="B255" s="14">
        <v>6.8901772960256E-2</v>
      </c>
      <c r="M255" s="21"/>
      <c r="N255" s="21"/>
      <c r="O255" s="21"/>
    </row>
    <row r="256" spans="1:15" x14ac:dyDescent="0.25">
      <c r="B256" s="14">
        <v>6.513935121728355E-2</v>
      </c>
      <c r="M256" s="21"/>
      <c r="N256" s="21"/>
      <c r="O256" s="21"/>
    </row>
    <row r="257" spans="2:15" x14ac:dyDescent="0.25">
      <c r="B257" s="14">
        <v>6.1721599999999627E-2</v>
      </c>
      <c r="M257" s="21"/>
      <c r="N257" s="21"/>
      <c r="O257" s="21"/>
    </row>
    <row r="258" spans="2:15" x14ac:dyDescent="0.25">
      <c r="B258" s="14">
        <v>5.2142571085301778E-2</v>
      </c>
      <c r="M258" s="21"/>
      <c r="N258" s="21"/>
      <c r="O258" s="21"/>
    </row>
    <row r="259" spans="2:15" x14ac:dyDescent="0.25">
      <c r="B259" s="14">
        <v>0.18487136034509319</v>
      </c>
      <c r="M259" s="21"/>
      <c r="N259" s="21"/>
      <c r="O259" s="21"/>
    </row>
    <row r="260" spans="2:15" x14ac:dyDescent="0.25">
      <c r="B260" s="14">
        <v>0.17920245827222606</v>
      </c>
      <c r="M260" s="21"/>
      <c r="N260" s="21"/>
      <c r="O260" s="21"/>
    </row>
    <row r="261" spans="2:15" x14ac:dyDescent="0.25">
      <c r="B261" s="14">
        <v>0.17571533382245003</v>
      </c>
      <c r="M261" s="21"/>
      <c r="N261" s="21"/>
      <c r="O261" s="21"/>
    </row>
    <row r="262" spans="2:15" x14ac:dyDescent="0.25">
      <c r="B262" s="14">
        <v>0.16860979335852674</v>
      </c>
      <c r="M262" s="21"/>
      <c r="N262" s="21"/>
      <c r="O262" s="21"/>
    </row>
    <row r="263" spans="2:15" x14ac:dyDescent="0.25">
      <c r="B263" s="14">
        <v>0.16805807622504534</v>
      </c>
      <c r="M263" s="21"/>
      <c r="N263" s="21"/>
      <c r="O263" s="21"/>
    </row>
    <row r="264" spans="2:15" x14ac:dyDescent="0.25">
      <c r="B264" s="14">
        <v>0.16003657978966676</v>
      </c>
      <c r="M264" s="21"/>
      <c r="N264" s="21"/>
      <c r="O264" s="21"/>
    </row>
    <row r="265" spans="2:15" x14ac:dyDescent="0.25">
      <c r="B265" s="14">
        <v>0.14158730158730179</v>
      </c>
      <c r="M265" s="21"/>
      <c r="N265" s="21"/>
      <c r="O265" s="21"/>
    </row>
    <row r="266" spans="2:15" x14ac:dyDescent="0.25">
      <c r="B266" s="14">
        <v>0.14024695478057664</v>
      </c>
      <c r="M266" s="21"/>
      <c r="N266" s="21"/>
      <c r="O266" s="21"/>
    </row>
    <row r="267" spans="2:15" x14ac:dyDescent="0.25">
      <c r="B267" s="14">
        <v>0.13856723791878997</v>
      </c>
      <c r="M267" s="21"/>
      <c r="N267" s="21"/>
      <c r="O267" s="21"/>
    </row>
    <row r="268" spans="2:15" x14ac:dyDescent="0.25">
      <c r="B268" s="14">
        <v>0.13836296882873772</v>
      </c>
      <c r="M268" s="21"/>
      <c r="N268" s="21"/>
      <c r="O268" s="21"/>
    </row>
    <row r="269" spans="2:15" x14ac:dyDescent="0.25">
      <c r="B269" s="14">
        <v>0.13828799885771506</v>
      </c>
      <c r="M269" s="21"/>
      <c r="N269" s="21"/>
      <c r="O269" s="21"/>
    </row>
    <row r="270" spans="2:15" x14ac:dyDescent="0.25">
      <c r="B270" s="14">
        <v>0.12669348879218426</v>
      </c>
      <c r="M270" s="21"/>
      <c r="N270" s="21"/>
      <c r="O270" s="21"/>
    </row>
    <row r="271" spans="2:15" x14ac:dyDescent="0.25">
      <c r="B271" s="14">
        <v>0.1265761058864503</v>
      </c>
      <c r="M271" s="21"/>
      <c r="N271" s="21"/>
      <c r="O271" s="21"/>
    </row>
    <row r="272" spans="2:15" x14ac:dyDescent="0.25">
      <c r="B272" s="14">
        <v>0.12591592749710695</v>
      </c>
      <c r="M272" s="21"/>
      <c r="N272" s="21"/>
      <c r="O272" s="21"/>
    </row>
    <row r="273" spans="2:15" x14ac:dyDescent="0.25">
      <c r="B273" s="14">
        <v>0.12561243453286017</v>
      </c>
      <c r="M273" s="21"/>
      <c r="N273" s="21"/>
      <c r="O273" s="21"/>
    </row>
    <row r="274" spans="2:15" x14ac:dyDescent="0.25">
      <c r="B274" s="14">
        <v>0.125362498964288</v>
      </c>
      <c r="M274" s="21"/>
      <c r="N274" s="21"/>
      <c r="O274" s="21"/>
    </row>
    <row r="275" spans="2:15" x14ac:dyDescent="0.25">
      <c r="B275" s="14">
        <v>0.12530543677458728</v>
      </c>
      <c r="M275" s="21"/>
      <c r="N275" s="21"/>
      <c r="O275" s="21"/>
    </row>
    <row r="276" spans="2:15" x14ac:dyDescent="0.25">
      <c r="B276" s="14">
        <v>0.12401606425702863</v>
      </c>
      <c r="M276" s="21"/>
      <c r="N276" s="21"/>
      <c r="O276" s="21"/>
    </row>
    <row r="277" spans="2:15" x14ac:dyDescent="0.25">
      <c r="B277" s="14">
        <v>0.12339851652056633</v>
      </c>
      <c r="M277" s="21"/>
      <c r="N277" s="21"/>
      <c r="O277" s="21"/>
    </row>
    <row r="278" spans="2:15" x14ac:dyDescent="0.25">
      <c r="B278" s="14">
        <v>0.12336671751674734</v>
      </c>
      <c r="M278" s="21"/>
      <c r="N278" s="21"/>
      <c r="O278" s="21"/>
    </row>
    <row r="279" spans="2:15" x14ac:dyDescent="0.25">
      <c r="B279" s="14">
        <v>0.12310902451747557</v>
      </c>
      <c r="M279" s="21"/>
      <c r="N279" s="21"/>
      <c r="O279" s="21"/>
    </row>
    <row r="280" spans="2:15" x14ac:dyDescent="0.25">
      <c r="B280" s="14">
        <v>0.12216545666397642</v>
      </c>
      <c r="M280" s="21"/>
      <c r="N280" s="21"/>
      <c r="O280" s="21"/>
    </row>
    <row r="281" spans="2:15" x14ac:dyDescent="0.25">
      <c r="B281" s="14">
        <v>0.12061420956321123</v>
      </c>
      <c r="M281" s="21"/>
      <c r="N281" s="21"/>
      <c r="O281" s="21"/>
    </row>
    <row r="282" spans="2:15" x14ac:dyDescent="0.25">
      <c r="B282" s="14">
        <v>0.11945288753799289</v>
      </c>
      <c r="M282" s="21"/>
      <c r="N282" s="21"/>
      <c r="O282" s="21"/>
    </row>
    <row r="283" spans="2:15" x14ac:dyDescent="0.25">
      <c r="B283" s="14">
        <v>0.11857735795048013</v>
      </c>
      <c r="M283" s="21"/>
      <c r="N283" s="21"/>
      <c r="O283" s="21"/>
    </row>
    <row r="284" spans="2:15" x14ac:dyDescent="0.25">
      <c r="B284" s="14">
        <v>0.11539682539682575</v>
      </c>
      <c r="M284" s="21"/>
      <c r="N284" s="21"/>
      <c r="O284" s="21"/>
    </row>
    <row r="285" spans="2:15" x14ac:dyDescent="0.25">
      <c r="B285" s="14">
        <v>0.11504750681299254</v>
      </c>
      <c r="M285" s="21"/>
      <c r="N285" s="21"/>
      <c r="O285" s="21"/>
    </row>
    <row r="286" spans="2:15" x14ac:dyDescent="0.25">
      <c r="B286" s="14">
        <v>0.11358759604070127</v>
      </c>
      <c r="M286" s="21"/>
      <c r="N286" s="21"/>
      <c r="O286" s="21"/>
    </row>
    <row r="287" spans="2:15" x14ac:dyDescent="0.25">
      <c r="B287" s="14">
        <v>0.11334909891543758</v>
      </c>
      <c r="M287" s="21"/>
      <c r="N287" s="21"/>
      <c r="O287" s="21"/>
    </row>
    <row r="288" spans="2:15" x14ac:dyDescent="0.25">
      <c r="B288" s="14">
        <v>0.11304054054054111</v>
      </c>
      <c r="M288" s="21"/>
      <c r="N288" s="21"/>
      <c r="O288" s="21"/>
    </row>
    <row r="289" spans="2:15" x14ac:dyDescent="0.25">
      <c r="B289" s="14">
        <v>0.11247026843357137</v>
      </c>
      <c r="M289" s="21"/>
      <c r="N289" s="21"/>
      <c r="O289" s="21"/>
    </row>
    <row r="290" spans="2:15" x14ac:dyDescent="0.25">
      <c r="B290" s="14">
        <v>0.10621258696003844</v>
      </c>
      <c r="M290" s="21"/>
      <c r="N290" s="21"/>
      <c r="O290" s="21"/>
    </row>
    <row r="291" spans="2:15" x14ac:dyDescent="0.25">
      <c r="B291" s="14">
        <v>0.10600558659217854</v>
      </c>
      <c r="M291" s="21"/>
      <c r="N291" s="21"/>
      <c r="O291" s="21"/>
    </row>
    <row r="292" spans="2:15" x14ac:dyDescent="0.25">
      <c r="B292" s="14">
        <v>0.10489606126914625</v>
      </c>
      <c r="M292" s="21"/>
      <c r="N292" s="21"/>
      <c r="O292" s="21"/>
    </row>
    <row r="293" spans="2:15" x14ac:dyDescent="0.25">
      <c r="B293" s="14">
        <v>0.10262177549729438</v>
      </c>
      <c r="M293" s="21"/>
      <c r="N293" s="21"/>
      <c r="O293" s="21"/>
    </row>
    <row r="294" spans="2:15" x14ac:dyDescent="0.25">
      <c r="M294" s="21"/>
      <c r="N294" s="21"/>
      <c r="O294" s="21"/>
    </row>
    <row r="295" spans="2:15" x14ac:dyDescent="0.25">
      <c r="M295" s="21"/>
      <c r="N295" s="21"/>
      <c r="O295" s="21"/>
    </row>
    <row r="296" spans="2:15" x14ac:dyDescent="0.25">
      <c r="M296" s="21"/>
      <c r="N296" s="21"/>
      <c r="O296" s="21"/>
    </row>
    <row r="297" spans="2:15" x14ac:dyDescent="0.25">
      <c r="M297" s="21"/>
      <c r="N297" s="21"/>
      <c r="O297" s="21"/>
    </row>
    <row r="298" spans="2:15" x14ac:dyDescent="0.25">
      <c r="M298" s="21"/>
      <c r="N298" s="21"/>
      <c r="O298" s="21"/>
    </row>
    <row r="299" spans="2:15" x14ac:dyDescent="0.25">
      <c r="M299" s="21"/>
      <c r="N299" s="21"/>
      <c r="O299" s="21"/>
    </row>
    <row r="300" spans="2:15" x14ac:dyDescent="0.25">
      <c r="M300" s="21"/>
      <c r="N300" s="21"/>
      <c r="O300" s="21"/>
    </row>
    <row r="301" spans="2:15" x14ac:dyDescent="0.25">
      <c r="M301" s="21"/>
      <c r="N301" s="21"/>
      <c r="O301" s="21"/>
    </row>
    <row r="302" spans="2:15" x14ac:dyDescent="0.25">
      <c r="M302" s="21"/>
      <c r="N302" s="21"/>
      <c r="O302" s="21"/>
    </row>
    <row r="303" spans="2:15" x14ac:dyDescent="0.25">
      <c r="M303" s="21"/>
      <c r="N303" s="21"/>
      <c r="O303" s="21"/>
    </row>
    <row r="304" spans="2:15" x14ac:dyDescent="0.25">
      <c r="M304" s="21"/>
      <c r="N304" s="21"/>
      <c r="O304" s="21"/>
    </row>
    <row r="305" spans="13:15" x14ac:dyDescent="0.25">
      <c r="M305" s="21"/>
      <c r="N305" s="21"/>
      <c r="O305" s="21"/>
    </row>
    <row r="306" spans="13:15" x14ac:dyDescent="0.25">
      <c r="M306" s="21"/>
      <c r="N306" s="21"/>
      <c r="O306" s="21"/>
    </row>
    <row r="307" spans="13:15" x14ac:dyDescent="0.25">
      <c r="M307" s="21"/>
      <c r="N307" s="21"/>
      <c r="O307" s="21"/>
    </row>
    <row r="308" spans="13:15" x14ac:dyDescent="0.25">
      <c r="M308" s="21"/>
      <c r="N308" s="21"/>
      <c r="O308" s="21"/>
    </row>
    <row r="309" spans="13:15" x14ac:dyDescent="0.25">
      <c r="M309" s="21"/>
      <c r="N309" s="21"/>
      <c r="O309" s="21"/>
    </row>
    <row r="310" spans="13:15" x14ac:dyDescent="0.25">
      <c r="M310" s="21"/>
      <c r="N310" s="21"/>
      <c r="O310" s="21"/>
    </row>
    <row r="311" spans="13:15" x14ac:dyDescent="0.25">
      <c r="M311" s="21"/>
      <c r="N311" s="21"/>
      <c r="O311" s="21"/>
    </row>
    <row r="312" spans="13:15" x14ac:dyDescent="0.25">
      <c r="M312" s="21"/>
      <c r="N312" s="21"/>
      <c r="O312" s="21"/>
    </row>
    <row r="313" spans="13:15" x14ac:dyDescent="0.25">
      <c r="M313" s="21"/>
      <c r="N313" s="21"/>
      <c r="O313" s="21"/>
    </row>
    <row r="314" spans="13:15" x14ac:dyDescent="0.25">
      <c r="M314" s="21"/>
      <c r="N314" s="21"/>
      <c r="O314" s="21"/>
    </row>
    <row r="315" spans="13:15" x14ac:dyDescent="0.25">
      <c r="M315" s="21"/>
      <c r="N315" s="21"/>
      <c r="O315" s="21"/>
    </row>
    <row r="316" spans="13:15" x14ac:dyDescent="0.25">
      <c r="M316" s="21"/>
      <c r="N316" s="21"/>
      <c r="O316" s="21"/>
    </row>
    <row r="317" spans="13:15" x14ac:dyDescent="0.25">
      <c r="M317" s="21"/>
      <c r="N317" s="21"/>
      <c r="O317" s="21"/>
    </row>
    <row r="318" spans="13:15" x14ac:dyDescent="0.25">
      <c r="M318" s="21"/>
      <c r="N318" s="21"/>
      <c r="O318" s="21"/>
    </row>
    <row r="319" spans="13:15" x14ac:dyDescent="0.25">
      <c r="M319" s="21"/>
      <c r="N319" s="21"/>
      <c r="O319" s="21"/>
    </row>
    <row r="320" spans="13:15" x14ac:dyDescent="0.25">
      <c r="M320" s="21"/>
      <c r="N320" s="21"/>
      <c r="O320" s="21"/>
    </row>
    <row r="321" spans="13:15" x14ac:dyDescent="0.25">
      <c r="M321" s="21"/>
      <c r="N321" s="21"/>
      <c r="O321" s="21"/>
    </row>
    <row r="322" spans="13:15" x14ac:dyDescent="0.25">
      <c r="M322" s="21"/>
      <c r="N322" s="21"/>
      <c r="O322" s="21"/>
    </row>
    <row r="323" spans="13:15" x14ac:dyDescent="0.25">
      <c r="M323" s="21"/>
      <c r="N323" s="21"/>
      <c r="O323" s="21"/>
    </row>
    <row r="324" spans="13:15" x14ac:dyDescent="0.25">
      <c r="M324" s="21"/>
      <c r="N324" s="21"/>
      <c r="O324" s="21"/>
    </row>
    <row r="325" spans="13:15" x14ac:dyDescent="0.25">
      <c r="M325" s="21"/>
      <c r="N325" s="21"/>
      <c r="O325" s="21"/>
    </row>
    <row r="326" spans="13:15" x14ac:dyDescent="0.25">
      <c r="M326" s="21"/>
      <c r="N326" s="21"/>
      <c r="O326" s="21"/>
    </row>
    <row r="327" spans="13:15" x14ac:dyDescent="0.25">
      <c r="M327" s="21"/>
      <c r="N327" s="21"/>
      <c r="O327" s="21"/>
    </row>
    <row r="328" spans="13:15" x14ac:dyDescent="0.25">
      <c r="M328" s="21"/>
      <c r="N328" s="21"/>
      <c r="O328" s="21"/>
    </row>
    <row r="329" spans="13:15" x14ac:dyDescent="0.25">
      <c r="M329" s="21"/>
      <c r="N329" s="21"/>
      <c r="O329" s="21"/>
    </row>
    <row r="330" spans="13:15" x14ac:dyDescent="0.25">
      <c r="M330" s="21"/>
      <c r="N330" s="21"/>
      <c r="O330" s="21"/>
    </row>
    <row r="331" spans="13:15" x14ac:dyDescent="0.25">
      <c r="M331" s="21"/>
      <c r="N331" s="21"/>
      <c r="O331" s="21"/>
    </row>
    <row r="332" spans="13:15" x14ac:dyDescent="0.25">
      <c r="M332" s="21"/>
      <c r="N332" s="21"/>
      <c r="O332" s="21"/>
    </row>
    <row r="333" spans="13:15" x14ac:dyDescent="0.25">
      <c r="M333" s="21"/>
      <c r="N333" s="21"/>
      <c r="O333" s="21"/>
    </row>
    <row r="334" spans="13:15" x14ac:dyDescent="0.25">
      <c r="M334" s="21"/>
      <c r="N334" s="21"/>
      <c r="O334" s="21"/>
    </row>
    <row r="335" spans="13:15" x14ac:dyDescent="0.25">
      <c r="M335" s="21"/>
      <c r="N335" s="21"/>
      <c r="O335" s="21"/>
    </row>
    <row r="336" spans="13:15" x14ac:dyDescent="0.25">
      <c r="M336" s="21"/>
      <c r="N336" s="21"/>
      <c r="O336" s="21"/>
    </row>
    <row r="337" spans="13:15" x14ac:dyDescent="0.25">
      <c r="M337" s="21"/>
      <c r="N337" s="21"/>
      <c r="O337" s="21"/>
    </row>
    <row r="338" spans="13:15" x14ac:dyDescent="0.25">
      <c r="M338" s="21"/>
      <c r="N338" s="21"/>
      <c r="O338" s="21"/>
    </row>
    <row r="339" spans="13:15" x14ac:dyDescent="0.25">
      <c r="M339" s="21"/>
      <c r="N339" s="21"/>
      <c r="O339" s="21"/>
    </row>
    <row r="340" spans="13:15" x14ac:dyDescent="0.25">
      <c r="M340" s="21"/>
      <c r="N340" s="21"/>
      <c r="O340" s="21"/>
    </row>
    <row r="341" spans="13:15" x14ac:dyDescent="0.25">
      <c r="M341" s="21"/>
      <c r="N341" s="21"/>
      <c r="O341" s="21"/>
    </row>
    <row r="342" spans="13:15" x14ac:dyDescent="0.25">
      <c r="M342" s="21"/>
      <c r="N342" s="21"/>
      <c r="O342" s="21"/>
    </row>
    <row r="343" spans="13:15" x14ac:dyDescent="0.25">
      <c r="M343" s="21"/>
      <c r="N343" s="21"/>
      <c r="O343" s="21"/>
    </row>
    <row r="344" spans="13:15" x14ac:dyDescent="0.25">
      <c r="M344" s="21"/>
      <c r="N344" s="21"/>
      <c r="O344" s="21"/>
    </row>
    <row r="345" spans="13:15" x14ac:dyDescent="0.25">
      <c r="M345" s="21"/>
      <c r="N345" s="21"/>
      <c r="O345" s="21"/>
    </row>
    <row r="346" spans="13:15" x14ac:dyDescent="0.25">
      <c r="M346" s="21"/>
      <c r="N346" s="21"/>
      <c r="O346" s="21"/>
    </row>
    <row r="347" spans="13:15" x14ac:dyDescent="0.25">
      <c r="M347" s="21"/>
      <c r="N347" s="21"/>
      <c r="O347" s="21"/>
    </row>
    <row r="348" spans="13:15" x14ac:dyDescent="0.25">
      <c r="M348" s="21"/>
      <c r="N348" s="21"/>
      <c r="O348" s="21"/>
    </row>
    <row r="349" spans="13:15" x14ac:dyDescent="0.25">
      <c r="M349" s="21"/>
      <c r="N349" s="21"/>
      <c r="O349" s="21"/>
    </row>
    <row r="350" spans="13:15" x14ac:dyDescent="0.25">
      <c r="M350" s="21"/>
      <c r="N350" s="21"/>
      <c r="O350" s="21"/>
    </row>
    <row r="351" spans="13:15" x14ac:dyDescent="0.25">
      <c r="M351" s="21"/>
      <c r="N351" s="21"/>
      <c r="O351" s="21"/>
    </row>
    <row r="352" spans="13:15" x14ac:dyDescent="0.25">
      <c r="M352" s="21"/>
      <c r="N352" s="21"/>
      <c r="O352" s="21"/>
    </row>
    <row r="353" spans="13:15" x14ac:dyDescent="0.25">
      <c r="M353" s="21"/>
      <c r="N353" s="21"/>
      <c r="O353" s="21"/>
    </row>
    <row r="354" spans="13:15" x14ac:dyDescent="0.25">
      <c r="M354" s="21"/>
      <c r="N354" s="21"/>
      <c r="O354" s="21"/>
    </row>
    <row r="355" spans="13:15" x14ac:dyDescent="0.25">
      <c r="M355" s="21"/>
      <c r="N355" s="21"/>
      <c r="O355" s="21"/>
    </row>
    <row r="356" spans="13:15" x14ac:dyDescent="0.25">
      <c r="M356" s="21"/>
      <c r="N356" s="21"/>
      <c r="O356" s="21"/>
    </row>
    <row r="357" spans="13:15" x14ac:dyDescent="0.25">
      <c r="M357" s="21"/>
      <c r="N357" s="21"/>
      <c r="O357" s="21"/>
    </row>
    <row r="358" spans="13:15" x14ac:dyDescent="0.25">
      <c r="M358" s="21"/>
      <c r="N358" s="21"/>
      <c r="O358" s="21"/>
    </row>
    <row r="359" spans="13:15" x14ac:dyDescent="0.25">
      <c r="M359" s="21"/>
      <c r="N359" s="21"/>
      <c r="O359" s="21"/>
    </row>
    <row r="360" spans="13:15" x14ac:dyDescent="0.25">
      <c r="M360" s="21"/>
      <c r="N360" s="21"/>
      <c r="O360" s="21"/>
    </row>
    <row r="361" spans="13:15" x14ac:dyDescent="0.25">
      <c r="M361" s="21"/>
      <c r="N361" s="21"/>
      <c r="O361" s="21"/>
    </row>
    <row r="362" spans="13:15" x14ac:dyDescent="0.25">
      <c r="M362" s="21"/>
      <c r="N362" s="21"/>
      <c r="O362" s="21"/>
    </row>
    <row r="363" spans="13:15" x14ac:dyDescent="0.25">
      <c r="M363" s="21"/>
      <c r="N363" s="21"/>
      <c r="O363" s="21"/>
    </row>
    <row r="364" spans="13:15" x14ac:dyDescent="0.25">
      <c r="M364" s="21"/>
      <c r="N364" s="21"/>
      <c r="O364" s="21"/>
    </row>
    <row r="365" spans="13:15" x14ac:dyDescent="0.25">
      <c r="M365" s="21"/>
      <c r="N365" s="21"/>
      <c r="O365" s="21"/>
    </row>
    <row r="366" spans="13:15" x14ac:dyDescent="0.25">
      <c r="M366" s="21"/>
      <c r="N366" s="21"/>
      <c r="O366" s="21"/>
    </row>
    <row r="367" spans="13:15" x14ac:dyDescent="0.25">
      <c r="M367" s="21"/>
      <c r="N367" s="21"/>
      <c r="O367" s="21"/>
    </row>
    <row r="368" spans="13:15" x14ac:dyDescent="0.25">
      <c r="M368" s="21"/>
      <c r="N368" s="21"/>
      <c r="O368" s="21"/>
    </row>
    <row r="369" spans="13:15" x14ac:dyDescent="0.25">
      <c r="M369" s="21"/>
      <c r="N369" s="21"/>
      <c r="O369" s="21"/>
    </row>
    <row r="370" spans="13:15" x14ac:dyDescent="0.25">
      <c r="M370" s="21"/>
      <c r="N370" s="21"/>
      <c r="O370" s="21"/>
    </row>
    <row r="371" spans="13:15" x14ac:dyDescent="0.25">
      <c r="M371" s="21"/>
      <c r="N371" s="21"/>
      <c r="O371" s="21"/>
    </row>
    <row r="372" spans="13:15" x14ac:dyDescent="0.25">
      <c r="M372" s="21"/>
      <c r="N372" s="21"/>
      <c r="O372" s="21"/>
    </row>
    <row r="373" spans="13:15" x14ac:dyDescent="0.25">
      <c r="M373" s="21"/>
      <c r="N373" s="21"/>
      <c r="O373" s="21"/>
    </row>
    <row r="374" spans="13:15" x14ac:dyDescent="0.25">
      <c r="M374" s="21"/>
      <c r="N374" s="21"/>
      <c r="O374" s="21"/>
    </row>
    <row r="375" spans="13:15" x14ac:dyDescent="0.25">
      <c r="M375" s="21"/>
      <c r="N375" s="21"/>
      <c r="O375" s="21"/>
    </row>
    <row r="376" spans="13:15" x14ac:dyDescent="0.25">
      <c r="M376" s="21"/>
      <c r="N376" s="21"/>
      <c r="O376" s="21"/>
    </row>
    <row r="377" spans="13:15" x14ac:dyDescent="0.25">
      <c r="M377" s="21"/>
      <c r="N377" s="21"/>
      <c r="O377" s="21"/>
    </row>
    <row r="378" spans="13:15" x14ac:dyDescent="0.25">
      <c r="M378" s="21"/>
      <c r="N378" s="21"/>
      <c r="O378" s="21"/>
    </row>
    <row r="379" spans="13:15" x14ac:dyDescent="0.25">
      <c r="M379" s="21"/>
      <c r="N379" s="21"/>
      <c r="O379" s="21"/>
    </row>
    <row r="380" spans="13:15" x14ac:dyDescent="0.25">
      <c r="M380" s="21"/>
      <c r="N380" s="21"/>
      <c r="O380" s="21"/>
    </row>
    <row r="381" spans="13:15" x14ac:dyDescent="0.25">
      <c r="M381" s="21"/>
      <c r="N381" s="21"/>
      <c r="O381" s="21"/>
    </row>
    <row r="382" spans="13:15" x14ac:dyDescent="0.25">
      <c r="M382" s="21"/>
      <c r="N382" s="21"/>
      <c r="O382" s="21"/>
    </row>
    <row r="383" spans="13:15" x14ac:dyDescent="0.25">
      <c r="M383" s="21"/>
      <c r="N383" s="21"/>
      <c r="O383" s="21"/>
    </row>
    <row r="384" spans="13:15" x14ac:dyDescent="0.25">
      <c r="M384" s="21"/>
      <c r="N384" s="21"/>
      <c r="O384" s="21"/>
    </row>
    <row r="385" spans="13:15" x14ac:dyDescent="0.25">
      <c r="M385" s="21"/>
      <c r="N385" s="21"/>
      <c r="O385" s="21"/>
    </row>
    <row r="386" spans="13:15" x14ac:dyDescent="0.25">
      <c r="M386" s="21"/>
      <c r="N386" s="21"/>
      <c r="O386" s="21"/>
    </row>
    <row r="387" spans="13:15" x14ac:dyDescent="0.25">
      <c r="M387" s="21"/>
      <c r="N387" s="21"/>
      <c r="O387" s="21"/>
    </row>
    <row r="388" spans="13:15" x14ac:dyDescent="0.25">
      <c r="M388" s="21"/>
      <c r="N388" s="21"/>
      <c r="O388" s="21"/>
    </row>
    <row r="389" spans="13:15" x14ac:dyDescent="0.25">
      <c r="M389" s="21"/>
      <c r="N389" s="21"/>
      <c r="O389" s="21"/>
    </row>
    <row r="390" spans="13:15" x14ac:dyDescent="0.25">
      <c r="M390" s="21"/>
      <c r="N390" s="21"/>
      <c r="O390" s="21"/>
    </row>
    <row r="391" spans="13:15" x14ac:dyDescent="0.25">
      <c r="M391" s="21"/>
      <c r="N391" s="21"/>
      <c r="O391" s="21"/>
    </row>
    <row r="392" spans="13:15" x14ac:dyDescent="0.25">
      <c r="M392" s="21"/>
      <c r="N392" s="21"/>
      <c r="O392" s="21"/>
    </row>
    <row r="393" spans="13:15" x14ac:dyDescent="0.25">
      <c r="M393" s="21"/>
      <c r="N393" s="21"/>
      <c r="O393" s="21"/>
    </row>
    <row r="394" spans="13:15" x14ac:dyDescent="0.25">
      <c r="M394" s="21"/>
      <c r="N394" s="21"/>
      <c r="O394" s="21"/>
    </row>
    <row r="395" spans="13:15" x14ac:dyDescent="0.25">
      <c r="M395" s="21"/>
      <c r="N395" s="21"/>
      <c r="O395" s="21"/>
    </row>
    <row r="396" spans="13:15" x14ac:dyDescent="0.25">
      <c r="M396" s="21"/>
      <c r="N396" s="21"/>
      <c r="O396" s="21"/>
    </row>
    <row r="397" spans="13:15" x14ac:dyDescent="0.25">
      <c r="M397" s="21"/>
      <c r="N397" s="21"/>
      <c r="O397" s="21"/>
    </row>
    <row r="398" spans="13:15" x14ac:dyDescent="0.25">
      <c r="M398" s="21"/>
      <c r="N398" s="21"/>
      <c r="O398" s="21"/>
    </row>
    <row r="399" spans="13:15" x14ac:dyDescent="0.25">
      <c r="M399" s="21"/>
      <c r="N399" s="21"/>
      <c r="O399" s="21"/>
    </row>
    <row r="400" spans="13:15" x14ac:dyDescent="0.25">
      <c r="M400" s="21"/>
      <c r="N400" s="21"/>
      <c r="O400" s="21"/>
    </row>
    <row r="401" spans="13:15" x14ac:dyDescent="0.25">
      <c r="M401" s="21"/>
      <c r="N401" s="21"/>
      <c r="O401" s="21"/>
    </row>
    <row r="402" spans="13:15" x14ac:dyDescent="0.25">
      <c r="M402" s="21"/>
      <c r="N402" s="21"/>
      <c r="O402" s="21"/>
    </row>
    <row r="403" spans="13:15" x14ac:dyDescent="0.25">
      <c r="M403" s="21"/>
      <c r="N403" s="21"/>
      <c r="O403" s="21"/>
    </row>
    <row r="404" spans="13:15" x14ac:dyDescent="0.25">
      <c r="M404" s="21"/>
      <c r="N404" s="21"/>
      <c r="O404" s="21"/>
    </row>
    <row r="405" spans="13:15" x14ac:dyDescent="0.25">
      <c r="M405" s="21"/>
      <c r="N405" s="21"/>
      <c r="O405" s="21"/>
    </row>
    <row r="406" spans="13:15" x14ac:dyDescent="0.25">
      <c r="M406" s="21"/>
      <c r="N406" s="21"/>
      <c r="O406" s="21"/>
    </row>
    <row r="407" spans="13:15" x14ac:dyDescent="0.25">
      <c r="M407" s="21"/>
      <c r="N407" s="21"/>
      <c r="O407" s="21"/>
    </row>
    <row r="408" spans="13:15" x14ac:dyDescent="0.25">
      <c r="M408" s="21"/>
      <c r="N408" s="21"/>
      <c r="O408" s="21"/>
    </row>
    <row r="409" spans="13:15" x14ac:dyDescent="0.25">
      <c r="M409" s="21"/>
      <c r="N409" s="21"/>
      <c r="O409" s="21"/>
    </row>
    <row r="410" spans="13:15" x14ac:dyDescent="0.25">
      <c r="M410" s="21"/>
      <c r="N410" s="21"/>
      <c r="O410" s="21"/>
    </row>
    <row r="411" spans="13:15" x14ac:dyDescent="0.25">
      <c r="M411" s="21"/>
      <c r="N411" s="21"/>
      <c r="O411" s="21"/>
    </row>
    <row r="412" spans="13:15" x14ac:dyDescent="0.25">
      <c r="M412" s="21"/>
      <c r="N412" s="21"/>
      <c r="O412" s="21"/>
    </row>
    <row r="413" spans="13:15" x14ac:dyDescent="0.25">
      <c r="M413" s="21"/>
      <c r="N413" s="21"/>
      <c r="O413" s="21"/>
    </row>
    <row r="414" spans="13:15" x14ac:dyDescent="0.25">
      <c r="M414" s="21"/>
      <c r="N414" s="21"/>
      <c r="O414" s="21"/>
    </row>
    <row r="415" spans="13:15" x14ac:dyDescent="0.25">
      <c r="M415" s="21"/>
      <c r="N415" s="21"/>
      <c r="O415" s="21"/>
    </row>
    <row r="416" spans="13:15" x14ac:dyDescent="0.25">
      <c r="M416" s="21"/>
      <c r="N416" s="21"/>
      <c r="O416" s="21"/>
    </row>
    <row r="417" spans="13:15" x14ac:dyDescent="0.25">
      <c r="M417" s="21"/>
      <c r="N417" s="21"/>
      <c r="O417" s="21"/>
    </row>
    <row r="418" spans="13:15" x14ac:dyDescent="0.25">
      <c r="M418" s="21"/>
      <c r="N418" s="21"/>
      <c r="O418" s="21"/>
    </row>
    <row r="419" spans="13:15" x14ac:dyDescent="0.25">
      <c r="M419" s="21"/>
      <c r="N419" s="21"/>
      <c r="O419" s="21"/>
    </row>
    <row r="420" spans="13:15" x14ac:dyDescent="0.25">
      <c r="M420" s="21"/>
      <c r="N420" s="21"/>
      <c r="O420" s="21"/>
    </row>
    <row r="421" spans="13:15" x14ac:dyDescent="0.25">
      <c r="M421" s="21"/>
      <c r="N421" s="21"/>
      <c r="O421" s="21"/>
    </row>
    <row r="422" spans="13:15" x14ac:dyDescent="0.25">
      <c r="M422" s="21"/>
      <c r="N422" s="21"/>
      <c r="O422" s="21"/>
    </row>
    <row r="423" spans="13:15" x14ac:dyDescent="0.25">
      <c r="M423" s="21"/>
      <c r="N423" s="21"/>
      <c r="O423" s="21"/>
    </row>
    <row r="424" spans="13:15" x14ac:dyDescent="0.25">
      <c r="M424" s="21"/>
      <c r="N424" s="21"/>
      <c r="O424" s="21"/>
    </row>
    <row r="425" spans="13:15" x14ac:dyDescent="0.25">
      <c r="M425" s="21"/>
      <c r="N425" s="21"/>
      <c r="O425" s="21"/>
    </row>
    <row r="426" spans="13:15" x14ac:dyDescent="0.25">
      <c r="M426" s="21"/>
      <c r="N426" s="21"/>
      <c r="O426" s="21"/>
    </row>
    <row r="427" spans="13:15" x14ac:dyDescent="0.25">
      <c r="M427" s="21"/>
      <c r="N427" s="21"/>
      <c r="O427" s="21"/>
    </row>
    <row r="428" spans="13:15" x14ac:dyDescent="0.25">
      <c r="M428" s="21"/>
      <c r="N428" s="21"/>
      <c r="O428" s="21"/>
    </row>
    <row r="429" spans="13:15" x14ac:dyDescent="0.25">
      <c r="M429" s="21"/>
      <c r="N429" s="21"/>
      <c r="O429" s="21"/>
    </row>
    <row r="430" spans="13:15" x14ac:dyDescent="0.25">
      <c r="M430" s="21"/>
      <c r="N430" s="21"/>
      <c r="O430" s="21"/>
    </row>
    <row r="431" spans="13:15" x14ac:dyDescent="0.25">
      <c r="M431" s="21"/>
      <c r="N431" s="21"/>
      <c r="O431" s="21"/>
    </row>
    <row r="432" spans="13:15" x14ac:dyDescent="0.25">
      <c r="M432" s="21"/>
      <c r="N432" s="21"/>
      <c r="O432" s="21"/>
    </row>
    <row r="433" spans="13:15" x14ac:dyDescent="0.25">
      <c r="M433" s="21"/>
      <c r="N433" s="21"/>
      <c r="O433" s="21"/>
    </row>
    <row r="434" spans="13:15" x14ac:dyDescent="0.25">
      <c r="M434" s="21"/>
      <c r="N434" s="21"/>
      <c r="O434" s="21"/>
    </row>
    <row r="435" spans="13:15" x14ac:dyDescent="0.25">
      <c r="M435" s="21"/>
      <c r="N435" s="21"/>
      <c r="O435" s="21"/>
    </row>
    <row r="436" spans="13:15" x14ac:dyDescent="0.25">
      <c r="M436" s="21"/>
      <c r="N436" s="21"/>
      <c r="O436" s="21"/>
    </row>
    <row r="437" spans="13:15" x14ac:dyDescent="0.25">
      <c r="M437" s="21"/>
      <c r="N437" s="21"/>
      <c r="O437" s="21"/>
    </row>
  </sheetData>
  <sortState ref="M3:O437">
    <sortCondition ref="M3:M437"/>
    <sortCondition ref="N3:N437"/>
    <sortCondition descending="1" ref="O3:O437"/>
  </sortState>
  <mergeCells count="3">
    <mergeCell ref="A1:E1"/>
    <mergeCell ref="G1:K1"/>
    <mergeCell ref="A68:B6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O13" workbookViewId="0">
      <selection activeCell="V42" sqref="V42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5">
        <v>33.234506126003488</v>
      </c>
      <c r="B3" s="15">
        <v>37.672741719544703</v>
      </c>
      <c r="C3" s="18">
        <v>32.883154961242127</v>
      </c>
      <c r="D3" s="18">
        <v>36.919202512034317</v>
      </c>
      <c r="E3" s="18">
        <v>41.112106249756472</v>
      </c>
      <c r="G3" s="18">
        <v>24.234869416151472</v>
      </c>
      <c r="H3" s="18">
        <v>19.864298190654917</v>
      </c>
      <c r="I3" s="18">
        <v>23.941531012924987</v>
      </c>
      <c r="J3" s="18">
        <v>28.73725799982391</v>
      </c>
      <c r="K3" s="18">
        <v>30.814979796757875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5">
        <v>33.062121143957718</v>
      </c>
      <c r="B4" s="15">
        <v>18.104402537469358</v>
      </c>
      <c r="C4" s="18">
        <v>27.133835833117097</v>
      </c>
      <c r="D4" s="18">
        <v>32.299372018718529</v>
      </c>
      <c r="E4" s="18">
        <v>35.005362644232072</v>
      </c>
      <c r="G4" s="18">
        <v>21.964050178660703</v>
      </c>
      <c r="H4" s="18">
        <v>19.691918152218911</v>
      </c>
      <c r="I4" s="18">
        <v>21.465673740657078</v>
      </c>
      <c r="J4" s="18">
        <v>27.112552709527151</v>
      </c>
      <c r="K4" s="18">
        <v>29.358508258403518</v>
      </c>
      <c r="M4" t="s">
        <v>97</v>
      </c>
      <c r="R4" t="s">
        <v>98</v>
      </c>
      <c r="S4">
        <v>0.1</v>
      </c>
      <c r="W4" s="45" t="str">
        <f>A2</f>
        <v>Winter 2014</v>
      </c>
      <c r="X4" s="15">
        <f>AVERAGE(A3:A22)</f>
        <v>20.626293418261664</v>
      </c>
      <c r="Y4">
        <f>COUNT(A3:A22)</f>
        <v>9</v>
      </c>
      <c r="Z4">
        <f>DEVSQ(A3:A22)</f>
        <v>622.40155904578796</v>
      </c>
    </row>
    <row r="5" spans="1:32" ht="15.75" thickTop="1" x14ac:dyDescent="0.25">
      <c r="A5" s="15">
        <v>30.421097525579743</v>
      </c>
      <c r="B5" s="15">
        <v>13.504473899695203</v>
      </c>
      <c r="C5" s="18">
        <v>19.694482979355403</v>
      </c>
      <c r="D5" s="18">
        <v>26.607452174396904</v>
      </c>
      <c r="E5" s="18">
        <v>31.029990976204434</v>
      </c>
      <c r="G5" s="18">
        <v>20.720151582763719</v>
      </c>
      <c r="H5" s="18">
        <v>18.523269627628832</v>
      </c>
      <c r="I5" s="18">
        <v>20.249216768170232</v>
      </c>
      <c r="J5" s="18">
        <v>26.692045205001033</v>
      </c>
      <c r="K5" s="18">
        <v>26.190684899014776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5">
        <f>AVERAGE(B3:B22)</f>
        <v>14.441120381558223</v>
      </c>
      <c r="Y5">
        <f>COUNT(B3:B22)</f>
        <v>12</v>
      </c>
      <c r="Z5">
        <f>DEVSQ(B3:B22)</f>
        <v>636.06993333987316</v>
      </c>
    </row>
    <row r="6" spans="1:32" x14ac:dyDescent="0.25">
      <c r="A6" s="15">
        <v>15.978162776938905</v>
      </c>
      <c r="B6" s="15">
        <v>12.672967361176484</v>
      </c>
      <c r="C6" s="18">
        <v>19.556237391630319</v>
      </c>
      <c r="D6" s="18">
        <v>26.282713321795406</v>
      </c>
      <c r="E6" s="18">
        <v>22.698900948098483</v>
      </c>
      <c r="G6" s="18">
        <v>18.043110758885874</v>
      </c>
      <c r="H6" s="18">
        <v>17.697819849798769</v>
      </c>
      <c r="I6" s="18">
        <v>18.296131305538751</v>
      </c>
      <c r="J6" s="18">
        <v>25.922927903761902</v>
      </c>
      <c r="K6" s="18">
        <v>24.587815282596679</v>
      </c>
      <c r="M6" s="45" t="str">
        <f>A2</f>
        <v>Winter 2014</v>
      </c>
      <c r="N6">
        <f>COUNT(A3:A22)</f>
        <v>9</v>
      </c>
      <c r="O6" s="15">
        <f>SUM(A3:A22)</f>
        <v>185.63664076435498</v>
      </c>
      <c r="P6" s="15">
        <f>AVERAGE(A3:A22)</f>
        <v>20.626293418261664</v>
      </c>
      <c r="Q6">
        <f>VAR(A3:A22)</f>
        <v>77.800194880723268</v>
      </c>
      <c r="R6">
        <f>DEVSQ(A3:A22)</f>
        <v>622.40155904578796</v>
      </c>
      <c r="S6">
        <f>SQRT(P15/N6)</f>
        <v>2.670021002424467</v>
      </c>
      <c r="T6">
        <f>P6-S6*TINV(S4,O15)</f>
        <v>16.168954424810408</v>
      </c>
      <c r="U6">
        <f>P6+S6*TINV(S4,O15)</f>
        <v>25.083632411712919</v>
      </c>
      <c r="W6" s="45" t="str">
        <f>C2</f>
        <v>Summer 2014/2015</v>
      </c>
      <c r="X6" s="15">
        <f>AVERAGE(C3:C22)</f>
        <v>15.262759856041859</v>
      </c>
      <c r="Y6">
        <f>COUNT(C3:C22)</f>
        <v>20</v>
      </c>
      <c r="Z6">
        <f>DEVSQ(C3:C22)</f>
        <v>630.54755767507959</v>
      </c>
    </row>
    <row r="7" spans="1:32" x14ac:dyDescent="0.25">
      <c r="A7" s="15">
        <v>15.686350352483688</v>
      </c>
      <c r="B7" s="15">
        <v>12.542954682722817</v>
      </c>
      <c r="C7" s="15">
        <v>17.226746534097153</v>
      </c>
      <c r="D7" s="18">
        <v>19.513159120674349</v>
      </c>
      <c r="E7" s="18">
        <v>16.614330249422441</v>
      </c>
      <c r="G7" s="18">
        <v>16.825687903285619</v>
      </c>
      <c r="H7" s="18">
        <v>16.768667473882701</v>
      </c>
      <c r="I7" s="18">
        <v>16.875080127504585</v>
      </c>
      <c r="J7" s="18">
        <v>25.769644030691079</v>
      </c>
      <c r="K7" s="18">
        <v>21.915032746239916</v>
      </c>
      <c r="M7" s="45" t="str">
        <f>B2</f>
        <v>Spring 2014</v>
      </c>
      <c r="N7">
        <f>COUNT(B3:B22)</f>
        <v>12</v>
      </c>
      <c r="O7" s="15">
        <f>SUM(B3:B22)</f>
        <v>173.29344457869868</v>
      </c>
      <c r="P7" s="15">
        <f>AVERAGE(B3:B22)</f>
        <v>14.441120381558223</v>
      </c>
      <c r="Q7">
        <f>VAR(B3:B22)</f>
        <v>57.824539394533943</v>
      </c>
      <c r="R7">
        <f>DEVSQ(B3:B22)</f>
        <v>636.06993333987316</v>
      </c>
      <c r="S7">
        <f>SQRT(P15/N7)</f>
        <v>2.3123060167375806</v>
      </c>
      <c r="T7">
        <f>P7-S7*TINV(S4,O15)</f>
        <v>10.580951579950476</v>
      </c>
      <c r="U7">
        <f>P7+S7*TINV(S4,O15)</f>
        <v>18.30128918316597</v>
      </c>
      <c r="W7" s="45" t="str">
        <f>D2</f>
        <v>Autumn 2015</v>
      </c>
      <c r="X7" s="15">
        <f>AVERAGE(D3:D22)</f>
        <v>17.605028396411111</v>
      </c>
      <c r="Y7">
        <f>COUNT(D3:D22)</f>
        <v>18</v>
      </c>
      <c r="Z7">
        <f>DEVSQ(D3:D22)</f>
        <v>1013.7842134799379</v>
      </c>
    </row>
    <row r="8" spans="1:32" x14ac:dyDescent="0.25">
      <c r="A8" s="15">
        <v>15.557044301925934</v>
      </c>
      <c r="B8" s="15">
        <v>12.027692307692307</v>
      </c>
      <c r="C8" s="18">
        <v>15.316502753454651</v>
      </c>
      <c r="D8" s="18">
        <v>17.199050665742941</v>
      </c>
      <c r="E8" s="18">
        <v>11.930396992669987</v>
      </c>
      <c r="G8" s="18">
        <v>12.408395126648374</v>
      </c>
      <c r="H8" s="18">
        <v>16.086563958262662</v>
      </c>
      <c r="I8" s="18">
        <v>15.651658490150364</v>
      </c>
      <c r="J8" s="18">
        <v>25.125227275332254</v>
      </c>
      <c r="K8" s="18">
        <v>21.66957930155478</v>
      </c>
      <c r="M8" s="45" t="str">
        <f>C2</f>
        <v>Summer 2014/2015</v>
      </c>
      <c r="N8">
        <f>COUNT(C3:C22)</f>
        <v>20</v>
      </c>
      <c r="O8" s="15">
        <f>SUM(C3:C22)</f>
        <v>305.25519712083718</v>
      </c>
      <c r="P8" s="15">
        <f>AVERAGE(C3:C22)</f>
        <v>15.262759856041859</v>
      </c>
      <c r="Q8">
        <f>VAR(C3:C22)</f>
        <v>33.186713561846197</v>
      </c>
      <c r="R8">
        <f>DEVSQ(C3:C22)</f>
        <v>630.54755767507959</v>
      </c>
      <c r="S8">
        <f>SQRT(P15/N8)</f>
        <v>1.7911045388319717</v>
      </c>
      <c r="T8">
        <f>P8-S8*TINV(S4,O15)</f>
        <v>12.272685959606608</v>
      </c>
      <c r="U8">
        <f>P8+S8*TINV(S4,O15)</f>
        <v>18.252833752477109</v>
      </c>
      <c r="W8" s="45" t="str">
        <f>E2</f>
        <v>Winter 2015</v>
      </c>
      <c r="X8" s="15">
        <f>AVERAGE(E3:E22)</f>
        <v>21.099559181333586</v>
      </c>
      <c r="Y8">
        <f>COUNT(E3:E22)</f>
        <v>9</v>
      </c>
      <c r="Z8">
        <f>DEVSQ(E3:E22)</f>
        <v>1139.3466274301791</v>
      </c>
    </row>
    <row r="9" spans="1:32" x14ac:dyDescent="0.25">
      <c r="A9" s="15">
        <v>15.282814011681811</v>
      </c>
      <c r="B9" s="15">
        <v>11.867016706552553</v>
      </c>
      <c r="C9" s="18">
        <v>14.903561954584443</v>
      </c>
      <c r="D9" s="18">
        <v>16.857554621909262</v>
      </c>
      <c r="E9" s="18">
        <v>11.749565382772762</v>
      </c>
      <c r="G9" s="18">
        <v>11.679560385171643</v>
      </c>
      <c r="H9" s="18">
        <v>15.971358449190825</v>
      </c>
      <c r="I9" s="18">
        <v>15.151574886966054</v>
      </c>
      <c r="J9" s="18">
        <v>24.83729638164812</v>
      </c>
      <c r="K9" s="18">
        <v>20.477524188679535</v>
      </c>
      <c r="M9" s="45" t="str">
        <f>D2</f>
        <v>Autumn 2015</v>
      </c>
      <c r="N9">
        <f>COUNT(D3:D22)</f>
        <v>18</v>
      </c>
      <c r="O9" s="15">
        <f>SUM(D3:D22)</f>
        <v>316.8905111354</v>
      </c>
      <c r="P9" s="15">
        <f>AVERAGE(D3:D22)</f>
        <v>17.605028396411111</v>
      </c>
      <c r="Q9">
        <f>VAR(D3:D22)</f>
        <v>59.634365498820017</v>
      </c>
      <c r="R9">
        <f>DEVSQ(D3:D22)</f>
        <v>1013.7842134799379</v>
      </c>
      <c r="S9">
        <f>SQRT(P15/N9)</f>
        <v>1.8879899567248439</v>
      </c>
      <c r="T9">
        <f>P9-S9*TINV(S4,O15)</f>
        <v>14.453213768094507</v>
      </c>
      <c r="U9">
        <f>P9+S9*TINV(S4,O15)</f>
        <v>20.756843024727715</v>
      </c>
      <c r="W9" s="46"/>
      <c r="X9" s="46"/>
      <c r="Y9" s="46">
        <f>SUM(Y4:Y8)</f>
        <v>68</v>
      </c>
      <c r="Z9" s="46">
        <f>SUM(Z4:Z8)</f>
        <v>4042.1498909708575</v>
      </c>
      <c r="AA9" s="46">
        <f>Y9-COUNT(Y4:Y8)</f>
        <v>63</v>
      </c>
      <c r="AB9" s="46">
        <f>[1]!QCRIT(COUNT(Y4:Y8),AA9,AA2,2)</f>
        <v>3.5579999999999998</v>
      </c>
    </row>
    <row r="10" spans="1:32" ht="15.75" thickBot="1" x14ac:dyDescent="0.3">
      <c r="A10" s="15">
        <v>14.326327245143531</v>
      </c>
      <c r="B10" s="15">
        <v>11.86646884272997</v>
      </c>
      <c r="C10" s="18">
        <v>14.016609127176215</v>
      </c>
      <c r="D10" s="18">
        <v>14.694549949755276</v>
      </c>
      <c r="E10" s="18">
        <v>10.521092927493969</v>
      </c>
      <c r="G10" s="18">
        <v>11.26378233032281</v>
      </c>
      <c r="H10" s="18">
        <v>14.942034019502936</v>
      </c>
      <c r="I10" s="18">
        <v>15.095990260346907</v>
      </c>
      <c r="J10" s="18">
        <v>24.428008060078838</v>
      </c>
      <c r="K10" s="18">
        <v>17.431054238005583</v>
      </c>
      <c r="M10" s="45" t="str">
        <f>E2</f>
        <v>Winter 2015</v>
      </c>
      <c r="N10">
        <f>COUNT(E3:E22)</f>
        <v>9</v>
      </c>
      <c r="O10" s="15">
        <f>SUM(E3:E22)</f>
        <v>189.89603263200226</v>
      </c>
      <c r="P10" s="15">
        <f>AVERAGE(E3:E22)</f>
        <v>21.099559181333586</v>
      </c>
      <c r="Q10">
        <f>VAR(E3:E22)</f>
        <v>142.41832842877221</v>
      </c>
      <c r="R10">
        <f>DEVSQ(E3:E22)</f>
        <v>1139.3466274301791</v>
      </c>
      <c r="S10">
        <f>SQRT(P15/N10)</f>
        <v>2.670021002424467</v>
      </c>
      <c r="T10">
        <f>P10-S10*TINV(S4,O15)</f>
        <v>16.64222018788233</v>
      </c>
      <c r="U10">
        <f>P10+S10*TINV(S4,O15)</f>
        <v>25.556898174784841</v>
      </c>
      <c r="W10" t="s">
        <v>108</v>
      </c>
    </row>
    <row r="11" spans="1:32" ht="15.75" thickTop="1" x14ac:dyDescent="0.25">
      <c r="A11" s="15">
        <v>12.088217280640141</v>
      </c>
      <c r="B11" s="15">
        <v>11.601092626772733</v>
      </c>
      <c r="C11" s="15">
        <v>13.538520475260199</v>
      </c>
      <c r="D11" s="18">
        <v>13.671004693324914</v>
      </c>
      <c r="E11" s="18">
        <v>9.2342862613516363</v>
      </c>
      <c r="G11" s="18">
        <v>10.030390224371933</v>
      </c>
      <c r="H11" s="18">
        <v>14.661605438771717</v>
      </c>
      <c r="I11" s="18">
        <v>15.036216050840594</v>
      </c>
      <c r="J11" s="18">
        <v>24.091220857839843</v>
      </c>
      <c r="K11" s="18">
        <v>17.195929763544409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5">
        <v>11.137092523637746</v>
      </c>
      <c r="C12" s="15">
        <v>13.445043027512195</v>
      </c>
      <c r="D12" s="18">
        <v>13.658951275204824</v>
      </c>
      <c r="H12" s="18">
        <v>14.602668389376722</v>
      </c>
      <c r="I12" s="18">
        <v>14.643986338349206</v>
      </c>
      <c r="J12" s="18">
        <v>24.050977201137009</v>
      </c>
      <c r="K12" s="18">
        <v>16.208585110846407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6.185173036703441</v>
      </c>
      <c r="Z12" s="46">
        <f>SQRT(Z9/AA9/HARMEAN(Y4,Y5))</f>
        <v>2.4975759516407674</v>
      </c>
      <c r="AA12" s="46">
        <f>Y12/Z12</f>
        <v>2.4764704483321633</v>
      </c>
      <c r="AB12" s="46">
        <f>Y12-Z12*AB$9</f>
        <v>-2.7012021992344089</v>
      </c>
      <c r="AC12" s="46">
        <f>Y12+Z12*AB$9</f>
        <v>15.071548272641291</v>
      </c>
      <c r="AD12" s="46">
        <f>[1]!QDIST(AA12,COUNT($Y$4:$Y$8),AA$9)</f>
        <v>0.41094156093101986</v>
      </c>
      <c r="AE12" s="46">
        <f>Z12*AB$9</f>
        <v>8.8863752359378498</v>
      </c>
      <c r="AF12" s="46">
        <f>Y12*SQRT(AA$9/Z$9)</f>
        <v>0.77217532884411777</v>
      </c>
    </row>
    <row r="13" spans="1:32" ht="15.75" thickTop="1" x14ac:dyDescent="0.25">
      <c r="B13" s="15">
        <v>10.60456682421022</v>
      </c>
      <c r="C13" s="15">
        <v>12.746843094474199</v>
      </c>
      <c r="D13" s="18">
        <v>13.493650489116639</v>
      </c>
      <c r="H13" s="18">
        <v>14.487491838243189</v>
      </c>
      <c r="I13" s="18">
        <v>13.957520615504869</v>
      </c>
      <c r="J13" s="18">
        <v>23.271344804932802</v>
      </c>
      <c r="K13" s="18">
        <v>13.820001958444946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5.3635335622198053</v>
      </c>
      <c r="Z13" s="21">
        <f>SQRT(Z9/AA9/HARMEAN(Y4,Y6))</f>
        <v>2.2734409627712182</v>
      </c>
      <c r="AA13" s="21">
        <f t="shared" ref="AA13:AA21" si="0">Y13/Z13</f>
        <v>2.3592139184832441</v>
      </c>
      <c r="AB13" s="21">
        <f t="shared" ref="AB13:AB21" si="1">Y13-Z13*AB$9</f>
        <v>-2.7253693833201886</v>
      </c>
      <c r="AC13" s="21">
        <f t="shared" ref="AC13:AC21" si="2">Y13+Z13*AB$9</f>
        <v>13.452436507759799</v>
      </c>
      <c r="AD13" s="21">
        <f>[1]!QDIST(AA13,COUNT($Y$4:$Y$8),AA$9)</f>
        <v>0.4606854492489284</v>
      </c>
      <c r="AE13" s="21">
        <f t="shared" ref="AE13:AE21" si="3">Z13*AB$9</f>
        <v>8.0889029455399939</v>
      </c>
      <c r="AF13" s="21">
        <f t="shared" ref="AF13:AF21" si="4">Y13*SQRT(AA$9/Z$9)</f>
        <v>0.66959942229537273</v>
      </c>
    </row>
    <row r="14" spans="1:32" x14ac:dyDescent="0.25">
      <c r="B14" s="15">
        <v>9.6919745464945972</v>
      </c>
      <c r="C14" s="15">
        <v>12.744311839919602</v>
      </c>
      <c r="D14" s="18">
        <v>13.440580345928636</v>
      </c>
      <c r="H14" s="18">
        <v>14.371818827874829</v>
      </c>
      <c r="J14" s="18">
        <v>22.710246569816189</v>
      </c>
      <c r="K14" s="18">
        <v>13.618634276860684</v>
      </c>
      <c r="M14" t="s">
        <v>38</v>
      </c>
      <c r="N14">
        <f>N16-N15</f>
        <v>411.83461299479177</v>
      </c>
      <c r="O14">
        <f>COUNTA(M6:M10)-1</f>
        <v>4</v>
      </c>
      <c r="P14">
        <f>N14/O14</f>
        <v>102.95865324869794</v>
      </c>
      <c r="Q14">
        <f>P14/P15</f>
        <v>1.6046894176677959</v>
      </c>
      <c r="R14">
        <f>FDIST(Q14,O14,O15)</f>
        <v>0.18415149696173844</v>
      </c>
      <c r="S14">
        <f>FINV(S4,O14,O15)</f>
        <v>2.0362948172359876</v>
      </c>
      <c r="T14">
        <f>SQRT(DEVSQ(P6:P10)/(P15*O14))</f>
        <v>0.37780447570547454</v>
      </c>
      <c r="U14">
        <f>(N16-O16*P15)/(N16+P15)</f>
        <v>3.4348201398028542E-2</v>
      </c>
      <c r="W14" s="11" t="str">
        <f>W4</f>
        <v>Winter 2014</v>
      </c>
      <c r="X14" s="11" t="str">
        <f>W7</f>
        <v>Autumn 2015</v>
      </c>
      <c r="Y14" s="21">
        <f>ABS(X4-X7)</f>
        <v>3.021265021850553</v>
      </c>
      <c r="Z14" s="21">
        <f>SQRT(Z9/AA9/HARMEAN(Y4,Y7))</f>
        <v>2.3123060167375806</v>
      </c>
      <c r="AA14" s="21">
        <f t="shared" si="0"/>
        <v>1.3066025863277555</v>
      </c>
      <c r="AB14" s="21">
        <f t="shared" si="1"/>
        <v>-5.2059197857017576</v>
      </c>
      <c r="AC14" s="21">
        <f t="shared" si="2"/>
        <v>11.248449829402864</v>
      </c>
      <c r="AD14" s="21">
        <f>[1]!QDIST(AA14,COUNT($Y$4:$Y$8),AA$9)</f>
        <v>0.88660460312572709</v>
      </c>
      <c r="AE14" s="21">
        <f t="shared" si="3"/>
        <v>8.2271848075523106</v>
      </c>
      <c r="AF14" s="21">
        <f t="shared" si="4"/>
        <v>0.3771836774700954</v>
      </c>
    </row>
    <row r="15" spans="1:32" x14ac:dyDescent="0.25">
      <c r="C15" s="15">
        <v>12.246835794005648</v>
      </c>
      <c r="D15" s="18">
        <v>13.334568477636706</v>
      </c>
      <c r="H15" s="18">
        <v>14.096672939622685</v>
      </c>
      <c r="J15" s="18">
        <v>22.409239918100106</v>
      </c>
      <c r="M15" t="s">
        <v>39</v>
      </c>
      <c r="N15">
        <f>SUM(R6:R10)</f>
        <v>4042.1498909708575</v>
      </c>
      <c r="O15">
        <f>O16-O14</f>
        <v>63</v>
      </c>
      <c r="P15">
        <f>N15/O15</f>
        <v>64.161109380489805</v>
      </c>
      <c r="W15" s="11" t="str">
        <f>W4</f>
        <v>Winter 2014</v>
      </c>
      <c r="X15" s="11" t="str">
        <f>W8</f>
        <v>Winter 2015</v>
      </c>
      <c r="Y15" s="21">
        <f>ABS(X4-X8)</f>
        <v>0.4732657630719217</v>
      </c>
      <c r="Z15" s="21">
        <f>SQRT(Z9/AA9/HARMEAN(Y4,Y8))</f>
        <v>2.670021002424467</v>
      </c>
      <c r="AA15" s="21">
        <f t="shared" si="0"/>
        <v>0.17725170050804123</v>
      </c>
      <c r="AB15" s="21">
        <f t="shared" si="1"/>
        <v>-9.0266689635543322</v>
      </c>
      <c r="AC15" s="21">
        <f t="shared" si="2"/>
        <v>9.9732004896981756</v>
      </c>
      <c r="AD15" s="21">
        <f>[1]!QDIST(AA15,COUNT($Y$4:$Y$8),AA$9)</f>
        <v>0.99994276307057095</v>
      </c>
      <c r="AE15" s="21">
        <f t="shared" si="3"/>
        <v>9.4999347266262539</v>
      </c>
      <c r="AF15" s="21">
        <f t="shared" si="4"/>
        <v>5.908390016934708E-2</v>
      </c>
    </row>
    <row r="16" spans="1:32" x14ac:dyDescent="0.25">
      <c r="C16" s="18">
        <v>12.173773947708058</v>
      </c>
      <c r="D16" s="18">
        <v>12.722454019620882</v>
      </c>
      <c r="H16" s="18">
        <v>13.184168949799904</v>
      </c>
      <c r="J16" s="18">
        <v>22.094805097114083</v>
      </c>
      <c r="M16" s="41" t="s">
        <v>40</v>
      </c>
      <c r="N16" s="41">
        <f>DEVSQ(A3:E22)</f>
        <v>4453.9845039656493</v>
      </c>
      <c r="O16" s="41">
        <f>COUNT(A3:E22)-1</f>
        <v>67</v>
      </c>
      <c r="P16" s="41">
        <f>N16/O16</f>
        <v>66.477380656203721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0.82163947448363572</v>
      </c>
      <c r="Z16" s="21">
        <f>SQRT(Z9/AA9/HARMEAN(Y5,Y6))</f>
        <v>2.0681893752827989</v>
      </c>
      <c r="AA16" s="21">
        <f t="shared" si="0"/>
        <v>0.39727477778541764</v>
      </c>
      <c r="AB16" s="21">
        <f t="shared" si="1"/>
        <v>-6.536978322772562</v>
      </c>
      <c r="AC16" s="21">
        <f t="shared" si="2"/>
        <v>8.1802572717398334</v>
      </c>
      <c r="AD16" s="21">
        <f>[1]!QDIST(AA16,COUNT($Y$4:$Y$8),AA$9)</f>
        <v>0.99860003616082582</v>
      </c>
      <c r="AE16" s="21">
        <f t="shared" si="3"/>
        <v>7.3586177972561977</v>
      </c>
      <c r="AF16" s="21">
        <f t="shared" si="4"/>
        <v>0.102575906548745</v>
      </c>
    </row>
    <row r="17" spans="1:32" x14ac:dyDescent="0.25">
      <c r="C17" s="15">
        <v>11.877354872954083</v>
      </c>
      <c r="D17" s="18">
        <v>12.370657959215661</v>
      </c>
      <c r="H17" s="18">
        <v>12.814803848956128</v>
      </c>
      <c r="J17" s="18">
        <v>21.866419079846374</v>
      </c>
      <c r="W17" s="11" t="str">
        <f>W5</f>
        <v>Spring 2014</v>
      </c>
      <c r="X17" s="11" t="str">
        <f>W7</f>
        <v>Autumn 2015</v>
      </c>
      <c r="Y17" s="21">
        <f>ABS(X5-X7)</f>
        <v>3.163908014852888</v>
      </c>
      <c r="Z17" s="21">
        <f>SQRT(Z9/AA9/HARMEAN(Y5,Y7))</f>
        <v>2.1108369420368187</v>
      </c>
      <c r="AA17" s="21">
        <f t="shared" si="0"/>
        <v>1.4988879301117048</v>
      </c>
      <c r="AB17" s="21">
        <f t="shared" si="1"/>
        <v>-4.3464498249141128</v>
      </c>
      <c r="AC17" s="21">
        <f t="shared" si="2"/>
        <v>10.67426585461989</v>
      </c>
      <c r="AD17" s="21">
        <f>[1]!QDIST(AA17,COUNT($Y$4:$Y$8),AA$9)</f>
        <v>0.82613085759935756</v>
      </c>
      <c r="AE17" s="21">
        <f t="shared" si="3"/>
        <v>7.5103578397670008</v>
      </c>
      <c r="AF17" s="21">
        <f t="shared" si="4"/>
        <v>0.39499165137402231</v>
      </c>
    </row>
    <row r="18" spans="1:32" x14ac:dyDescent="0.25">
      <c r="C18" s="15">
        <v>11.683280626415645</v>
      </c>
      <c r="D18" s="18">
        <v>11.81693322219447</v>
      </c>
      <c r="H18" s="18">
        <v>12.617090798311404</v>
      </c>
      <c r="J18" s="18">
        <v>20.860328935237128</v>
      </c>
      <c r="W18" s="11" t="str">
        <f>W5</f>
        <v>Spring 2014</v>
      </c>
      <c r="X18" s="11" t="str">
        <f>W8</f>
        <v>Winter 2015</v>
      </c>
      <c r="Y18" s="21">
        <f>ABS(X5-X8)</f>
        <v>6.6584387997753627</v>
      </c>
      <c r="Z18" s="21">
        <f>SQRT(Z9/AA9/HARMEAN(Y5,Y8))</f>
        <v>2.4975759516407674</v>
      </c>
      <c r="AA18" s="21">
        <f t="shared" si="0"/>
        <v>2.6659604867676361</v>
      </c>
      <c r="AB18" s="21">
        <f t="shared" si="1"/>
        <v>-2.2279364361624872</v>
      </c>
      <c r="AC18" s="21">
        <f t="shared" si="2"/>
        <v>15.544814035713213</v>
      </c>
      <c r="AD18" s="21">
        <f>[1]!QDIST(AA18,COUNT($Y$4:$Y$8),AA$9)</f>
        <v>0.33588421841134974</v>
      </c>
      <c r="AE18" s="21">
        <f t="shared" si="3"/>
        <v>8.8863752359378498</v>
      </c>
      <c r="AF18" s="21">
        <f t="shared" si="4"/>
        <v>0.83125922901346483</v>
      </c>
    </row>
    <row r="19" spans="1:32" x14ac:dyDescent="0.25">
      <c r="C19" s="15">
        <v>11.487646557248333</v>
      </c>
      <c r="D19" s="18">
        <v>11.345116979103675</v>
      </c>
      <c r="H19" s="18">
        <v>12.479487829841617</v>
      </c>
      <c r="J19" s="18">
        <v>18.825182767267005</v>
      </c>
      <c r="W19" s="11" t="str">
        <f>W6</f>
        <v>Summer 2014/2015</v>
      </c>
      <c r="X19" s="11" t="str">
        <f>W7</f>
        <v>Autumn 2015</v>
      </c>
      <c r="Y19" s="21">
        <f>ABS(X6-X7)</f>
        <v>2.3422685403692522</v>
      </c>
      <c r="Z19" s="21">
        <f>SQRT(Z9/AA9/HARMEAN(Y6,Y7))</f>
        <v>1.840184983326183</v>
      </c>
      <c r="AA19" s="21">
        <f t="shared" si="0"/>
        <v>1.2728440681738094</v>
      </c>
      <c r="AB19" s="21">
        <f t="shared" si="1"/>
        <v>-4.2051096303053068</v>
      </c>
      <c r="AC19" s="21">
        <f t="shared" si="2"/>
        <v>8.8896467110438113</v>
      </c>
      <c r="AD19" s="21">
        <f>[1]!QDIST(AA19,COUNT($Y$4:$Y$8),AA$9)</f>
        <v>0.895819273819077</v>
      </c>
      <c r="AE19" s="21">
        <f t="shared" si="3"/>
        <v>6.5473781706745591</v>
      </c>
      <c r="AF19" s="21">
        <f t="shared" si="4"/>
        <v>0.29241574482527732</v>
      </c>
    </row>
    <row r="20" spans="1:32" x14ac:dyDescent="0.25">
      <c r="C20" s="18">
        <v>11.438987730213155</v>
      </c>
      <c r="D20" s="18">
        <v>10.663539289026662</v>
      </c>
      <c r="H20" s="18">
        <v>11.709467066664283</v>
      </c>
      <c r="J20" s="18">
        <v>18.676979417081846</v>
      </c>
      <c r="W20" s="11" t="str">
        <f>W6</f>
        <v>Summer 2014/2015</v>
      </c>
      <c r="X20" s="11" t="str">
        <f>W8</f>
        <v>Winter 2015</v>
      </c>
      <c r="Y20" s="21">
        <f>ABS(X6-X8)</f>
        <v>5.836799325291727</v>
      </c>
      <c r="Z20" s="21">
        <f>SQRT(Z9/AA9/HARMEAN(Y6,Y8))</f>
        <v>2.2734409627712182</v>
      </c>
      <c r="AA20" s="21">
        <f t="shared" si="0"/>
        <v>2.5673854834466172</v>
      </c>
      <c r="AB20" s="21">
        <f t="shared" si="1"/>
        <v>-2.2521036202482669</v>
      </c>
      <c r="AC20" s="21">
        <f t="shared" si="2"/>
        <v>13.925702270831721</v>
      </c>
      <c r="AD20" s="21">
        <f>[1]!QDIST(AA20,COUNT($Y$4:$Y$8),AA$9)</f>
        <v>0.37401021679805535</v>
      </c>
      <c r="AE20" s="21">
        <f t="shared" si="3"/>
        <v>8.0889029455399939</v>
      </c>
      <c r="AF20" s="21">
        <f t="shared" si="4"/>
        <v>0.72868332246471978</v>
      </c>
    </row>
    <row r="21" spans="1:32" x14ac:dyDescent="0.25">
      <c r="C21" s="15">
        <v>11.189970796805749</v>
      </c>
      <c r="W21" s="48" t="str">
        <f>W7</f>
        <v>Autumn 2015</v>
      </c>
      <c r="X21" s="48" t="str">
        <f>W8</f>
        <v>Winter 2015</v>
      </c>
      <c r="Y21" s="41">
        <f>ABS(X7-X8)</f>
        <v>3.4945307849224747</v>
      </c>
      <c r="Z21" s="41">
        <f>SQRT(Z9/AA9/HARMEAN(Y7,Y8))</f>
        <v>2.3123060167375806</v>
      </c>
      <c r="AA21" s="41">
        <f t="shared" si="0"/>
        <v>1.5112752203330286</v>
      </c>
      <c r="AB21" s="41">
        <f t="shared" si="1"/>
        <v>-4.7326540226298359</v>
      </c>
      <c r="AC21" s="41">
        <f t="shared" si="2"/>
        <v>11.721715592474785</v>
      </c>
      <c r="AD21" s="41">
        <f>[1]!QDIST(AA21,COUNT($Y$4:$Y$8),AA$9)</f>
        <v>0.82179654634658661</v>
      </c>
      <c r="AE21" s="41">
        <f t="shared" si="3"/>
        <v>8.2271848075523106</v>
      </c>
      <c r="AF21" s="41">
        <f t="shared" si="4"/>
        <v>0.43626757763944252</v>
      </c>
    </row>
    <row r="22" spans="1:32" x14ac:dyDescent="0.25">
      <c r="C22" s="15">
        <v>9.9514968236628611</v>
      </c>
    </row>
    <row r="23" spans="1:32" x14ac:dyDescent="0.25">
      <c r="A23" s="30">
        <f>AVERAGE(A3:A11)</f>
        <v>20.626293418261664</v>
      </c>
      <c r="B23" s="30">
        <f>AVERAGE(B3:B14)</f>
        <v>14.441120381558223</v>
      </c>
      <c r="C23" s="30">
        <f>AVERAGE(C3:C22)</f>
        <v>15.262759856041859</v>
      </c>
      <c r="D23" s="30">
        <f>AVERAGE(D3:D20)</f>
        <v>17.605028396411111</v>
      </c>
      <c r="E23" s="30">
        <f>AVERAGE(E3:E11)</f>
        <v>21.099559181333586</v>
      </c>
      <c r="G23" s="30">
        <f>AVERAGE(G3:G11)</f>
        <v>16.352221989584681</v>
      </c>
      <c r="H23" s="30">
        <f>AVERAGE(H3:H20)</f>
        <v>15.253955869366836</v>
      </c>
      <c r="I23" s="30">
        <f>AVERAGE(I3:I13)</f>
        <v>17.305870872450328</v>
      </c>
      <c r="J23" s="30">
        <f>AVERAGE(J3:J20)</f>
        <v>23.748983567457596</v>
      </c>
      <c r="K23" s="30">
        <f>AVERAGE(K3:K14)</f>
        <v>21.107360818412424</v>
      </c>
      <c r="M23" s="1" t="s">
        <v>42</v>
      </c>
    </row>
    <row r="24" spans="1:32" ht="15.75" thickBot="1" x14ac:dyDescent="0.3"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A25" s="108" t="s">
        <v>66</v>
      </c>
      <c r="B25" s="108"/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28" t="s">
        <v>67</v>
      </c>
      <c r="B26" s="28" t="s">
        <v>25</v>
      </c>
      <c r="D26" t="s">
        <v>71</v>
      </c>
      <c r="E26" s="15">
        <f>AVERAGE(A27:A94)</f>
        <v>17.220173915166075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5">
        <f>AVERAGE(G3:G20)</f>
        <v>16.352221989584681</v>
      </c>
      <c r="Y26">
        <f>COUNT(G3:G20)</f>
        <v>9</v>
      </c>
      <c r="Z26">
        <f>DEVSQ(G3:G20)</f>
        <v>219.03614163559894</v>
      </c>
    </row>
    <row r="27" spans="1:32" ht="15.75" thickTop="1" x14ac:dyDescent="0.25">
      <c r="A27" s="15">
        <v>33.234506126003488</v>
      </c>
      <c r="B27" s="18">
        <v>24.234869416151472</v>
      </c>
      <c r="D27" t="s">
        <v>72</v>
      </c>
      <c r="E27" s="15">
        <f>AVERAGE(B27:B94)</f>
        <v>19.01287966451477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5">
        <f>AVERAGE(H3:H20)</f>
        <v>15.253955869366836</v>
      </c>
      <c r="Y27">
        <f>COUNT(H3:H20)</f>
        <v>18</v>
      </c>
      <c r="Z27">
        <f>DEVSQ(H3:H20)</f>
        <v>102.13880103834254</v>
      </c>
    </row>
    <row r="28" spans="1:32" x14ac:dyDescent="0.25">
      <c r="A28" s="15">
        <v>33.062121143957718</v>
      </c>
      <c r="B28" s="18">
        <v>21.964050178660703</v>
      </c>
      <c r="M28" s="45" t="str">
        <f>G2</f>
        <v>Winter 2014</v>
      </c>
      <c r="N28">
        <f>COUNT(G3:G20)</f>
        <v>9</v>
      </c>
      <c r="O28" s="15">
        <f>SUM(G3:G20)</f>
        <v>147.16999790626213</v>
      </c>
      <c r="P28" s="15">
        <f>AVERAGE(G3:G20)</f>
        <v>16.352221989584681</v>
      </c>
      <c r="Q28">
        <f>VAR(G3:G20)</f>
        <v>27.379517704449995</v>
      </c>
      <c r="R28">
        <f>DEVSQ(G3:G20)</f>
        <v>219.03614163559894</v>
      </c>
      <c r="S28">
        <f>SQRT(P37/N28)</f>
        <v>1.2715846416577257</v>
      </c>
      <c r="T28">
        <f>P28-S28*TINV(S26,O37)</f>
        <v>14.229435763713013</v>
      </c>
      <c r="U28">
        <f>P28+S28*TINV(S26,O37)</f>
        <v>18.475008215456349</v>
      </c>
      <c r="W28" s="45" t="str">
        <f>I2</f>
        <v>Summer 2014/2015</v>
      </c>
      <c r="X28" s="15">
        <f>AVERAGE(I3:I20)</f>
        <v>17.305870872450328</v>
      </c>
      <c r="Y28">
        <f>COUNT(I3:I20)</f>
        <v>11</v>
      </c>
      <c r="Z28">
        <f>DEVSQ(I3:I20)</f>
        <v>106.87482069925642</v>
      </c>
    </row>
    <row r="29" spans="1:32" x14ac:dyDescent="0.25">
      <c r="A29" s="15">
        <v>30.421097525579743</v>
      </c>
      <c r="B29" s="18">
        <v>20.720151582763719</v>
      </c>
      <c r="M29" s="45" t="str">
        <f>H2</f>
        <v>Spring 2014</v>
      </c>
      <c r="N29">
        <f>COUNT(H3:H20)</f>
        <v>18</v>
      </c>
      <c r="O29" s="15">
        <f>SUM(H3:H20)</f>
        <v>274.57120564860304</v>
      </c>
      <c r="P29" s="15">
        <f>AVERAGE(H3:H20)</f>
        <v>15.253955869366836</v>
      </c>
      <c r="Q29">
        <f>VAR(H3:H20)</f>
        <v>6.0081647669613254</v>
      </c>
      <c r="R29">
        <f>DEVSQ(H3:H20)</f>
        <v>102.13880103834254</v>
      </c>
      <c r="S29">
        <f>SQRT(P37/N29)</f>
        <v>0.89914612296884389</v>
      </c>
      <c r="T29">
        <f>P29-S29*TINV(S26,O37)</f>
        <v>13.752919334043581</v>
      </c>
      <c r="U29">
        <f>P29+S29*TINV(S26,O37)</f>
        <v>16.754992404690089</v>
      </c>
      <c r="W29" s="45" t="str">
        <f>J2</f>
        <v>Autumn 2015</v>
      </c>
      <c r="X29" s="15">
        <f>AVERAGE(J3:J20)</f>
        <v>23.748983567457596</v>
      </c>
      <c r="Y29">
        <f>COUNT(J3:J20)</f>
        <v>18</v>
      </c>
      <c r="Z29">
        <f>DEVSQ(J3:J20)</f>
        <v>125.11081382889992</v>
      </c>
    </row>
    <row r="30" spans="1:32" x14ac:dyDescent="0.25">
      <c r="A30" s="15">
        <v>15.978162776938905</v>
      </c>
      <c r="B30" s="18">
        <v>18.043110758885874</v>
      </c>
      <c r="M30" s="45" t="str">
        <f>I2</f>
        <v>Summer 2014/2015</v>
      </c>
      <c r="N30">
        <f>COUNT(I3:I20)</f>
        <v>11</v>
      </c>
      <c r="O30" s="15">
        <f>SUM(I3:I20)</f>
        <v>190.3645795969536</v>
      </c>
      <c r="P30" s="15">
        <f>AVERAGE(I3:I20)</f>
        <v>17.305870872450328</v>
      </c>
      <c r="Q30">
        <f>VAR(I3:I20)</f>
        <v>10.687482069925817</v>
      </c>
      <c r="R30">
        <f>DEVSQ(I3:I20)</f>
        <v>106.87482069925642</v>
      </c>
      <c r="S30">
        <f>SQRT(P37/N30)</f>
        <v>1.1501915851519637</v>
      </c>
      <c r="T30">
        <f>P30-S30*TINV(S26,O37)</f>
        <v>15.38573848480916</v>
      </c>
      <c r="U30">
        <f>P30+S30*TINV(S26,O37)</f>
        <v>19.226003260091495</v>
      </c>
      <c r="W30" s="45" t="str">
        <f>K2</f>
        <v>Winter 2015</v>
      </c>
      <c r="X30" s="15">
        <f>AVERAGE(K3:K20)</f>
        <v>21.107360818412424</v>
      </c>
      <c r="Y30">
        <f>COUNT(K3:K20)</f>
        <v>12</v>
      </c>
      <c r="Z30">
        <f>DEVSQ(K3:K20)</f>
        <v>363.63731580809252</v>
      </c>
    </row>
    <row r="31" spans="1:32" x14ac:dyDescent="0.25">
      <c r="A31" s="15">
        <v>15.686350352483688</v>
      </c>
      <c r="B31" s="18">
        <v>16.825687903285619</v>
      </c>
      <c r="M31" s="45" t="str">
        <f>J2</f>
        <v>Autumn 2015</v>
      </c>
      <c r="N31">
        <f>COUNT(J3:J20)</f>
        <v>18</v>
      </c>
      <c r="O31" s="15">
        <f>SUM(J3:J20)</f>
        <v>427.48170421423674</v>
      </c>
      <c r="P31" s="15">
        <f>AVERAGE(J3:J20)</f>
        <v>23.748983567457596</v>
      </c>
      <c r="Q31">
        <f>VAR(J3:J20)</f>
        <v>7.3594596369939076</v>
      </c>
      <c r="R31">
        <f>DEVSQ(J3:J20)</f>
        <v>125.11081382889992</v>
      </c>
      <c r="S31">
        <f>SQRT(P37/N31)</f>
        <v>0.89914612296884389</v>
      </c>
      <c r="T31">
        <f>P31-S31*TINV(S26,O37)</f>
        <v>22.247947032134341</v>
      </c>
      <c r="U31">
        <f>P31+S31*TINV(S26,O37)</f>
        <v>25.250020102780852</v>
      </c>
      <c r="W31" s="46"/>
      <c r="X31" s="46"/>
      <c r="Y31" s="46">
        <f>SUM(Y26:Y30)</f>
        <v>68</v>
      </c>
      <c r="Z31" s="46">
        <f>SUM(Z26:Z30)</f>
        <v>916.79789301019036</v>
      </c>
      <c r="AA31" s="46">
        <f>Y31-COUNT(Y26:Y30)</f>
        <v>63</v>
      </c>
      <c r="AB31" s="46">
        <f>[1]!QCRIT(COUNT(Y26:Y30),AA31,AA24,2)</f>
        <v>3.5579999999999998</v>
      </c>
    </row>
    <row r="32" spans="1:32" ht="15.75" thickBot="1" x14ac:dyDescent="0.3">
      <c r="A32" s="15">
        <v>15.557044301925934</v>
      </c>
      <c r="B32" s="18">
        <v>12.408395126648374</v>
      </c>
      <c r="M32" s="45" t="str">
        <f>K2</f>
        <v>Winter 2015</v>
      </c>
      <c r="N32">
        <f>COUNT(K3:K20)</f>
        <v>12</v>
      </c>
      <c r="O32" s="15">
        <f>SUM(K3:K20)</f>
        <v>253.28832982094909</v>
      </c>
      <c r="P32" s="15">
        <f>AVERAGE(K3:K20)</f>
        <v>21.107360818412424</v>
      </c>
      <c r="Q32">
        <f>VAR(K3:K20)</f>
        <v>33.057937800735914</v>
      </c>
      <c r="R32">
        <f>DEVSQ(K3:K20)</f>
        <v>363.63731580809252</v>
      </c>
      <c r="S32">
        <f>SQRT(P37/N32)</f>
        <v>1.1012246027377226</v>
      </c>
      <c r="T32">
        <f>P32-S32*TINV(S26,O37)</f>
        <v>19.268974020003867</v>
      </c>
      <c r="U32">
        <f>P32+S32*TINV(S26,O37)</f>
        <v>22.945747616820981</v>
      </c>
      <c r="W32" t="s">
        <v>108</v>
      </c>
    </row>
    <row r="33" spans="1:32" ht="15.75" thickTop="1" x14ac:dyDescent="0.25">
      <c r="A33" s="15">
        <v>15.282814011681811</v>
      </c>
      <c r="B33" s="18">
        <v>11.679560385171643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5">
        <v>14.326327245143531</v>
      </c>
      <c r="B34" s="18">
        <v>11.26378233032281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1.0982661202178452</v>
      </c>
      <c r="Z34" s="46">
        <f>SQRT(Z31/AA31/HARMEAN(Y26,Y27))</f>
        <v>1.1012246027377226</v>
      </c>
      <c r="AA34" s="46">
        <f>Y34/Z34</f>
        <v>0.99731346129343423</v>
      </c>
      <c r="AB34" s="46">
        <f>Y34-Z34*AB$31</f>
        <v>-2.8198910163229716</v>
      </c>
      <c r="AC34" s="46">
        <f>Y34+Z34*AB$31</f>
        <v>5.016423256758662</v>
      </c>
      <c r="AD34" s="46">
        <f>[1]!QDIST(AA34,COUNT($Y$26:$Y$30),AA$31)</f>
        <v>0.95457058716204612</v>
      </c>
      <c r="AE34" s="46">
        <f>Z34*AB$31</f>
        <v>3.9181571365408168</v>
      </c>
      <c r="AF34" s="46">
        <f>Y34*SQRT(AA$31/Z$31)</f>
        <v>0.28789959767210088</v>
      </c>
    </row>
    <row r="35" spans="1:32" ht="15.75" thickTop="1" x14ac:dyDescent="0.25">
      <c r="A35" s="15">
        <v>12.088217280640141</v>
      </c>
      <c r="B35" s="18">
        <v>10.030390224371933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0.95364888286564664</v>
      </c>
      <c r="Z35" s="21">
        <f>SQRT(Z31/AA31/HARMEAN(Y26,Y28))</f>
        <v>1.2124083848799039</v>
      </c>
      <c r="AA35" s="21">
        <f t="shared" ref="AA35:AA43" si="5">Y35/Z35</f>
        <v>0.78657397520399952</v>
      </c>
      <c r="AB35" s="21">
        <f t="shared" ref="AB35:AB43" si="6">Y35-Z35*AB$31</f>
        <v>-3.3601001505370514</v>
      </c>
      <c r="AC35" s="21">
        <f t="shared" ref="AC35:AC43" si="7">Y35+Z35*AB$31</f>
        <v>5.2673979162683446</v>
      </c>
      <c r="AD35" s="21">
        <f>[1]!QDIST(AA35,COUNT($Y$26:$Y$30),AA$31)</f>
        <v>0.98077116653590413</v>
      </c>
      <c r="AE35" s="21">
        <f t="shared" ref="AE35:AE43" si="8">Z35*AB$31</f>
        <v>4.313749033402698</v>
      </c>
      <c r="AF35" s="21">
        <f t="shared" ref="AF35:AF43" si="9">Y35*SQRT(AA$31/Z$31)</f>
        <v>0.24998961967706795</v>
      </c>
    </row>
    <row r="36" spans="1:32" x14ac:dyDescent="0.25">
      <c r="A36" s="15">
        <v>37.672741719544703</v>
      </c>
      <c r="B36" s="18">
        <v>19.864298190654917</v>
      </c>
      <c r="M36" t="s">
        <v>38</v>
      </c>
      <c r="N36">
        <f>N38-N37</f>
        <v>806.49016718450002</v>
      </c>
      <c r="O36">
        <f>COUNTA(M28:M32)-1</f>
        <v>4</v>
      </c>
      <c r="P36">
        <f>N36/O36</f>
        <v>201.62254179612501</v>
      </c>
      <c r="Q36">
        <f>P36/P37</f>
        <v>13.854983993745597</v>
      </c>
      <c r="R36">
        <f>FDIST(Q36,O36,O37)</f>
        <v>3.6593248521553975E-8</v>
      </c>
      <c r="S36">
        <f>FINV(S26,O36,O37)</f>
        <v>2.0362948172359876</v>
      </c>
      <c r="T36">
        <f>SQRT(DEVSQ(P28:P32)/(P37*O36))</f>
        <v>0.93238718098476114</v>
      </c>
      <c r="U36">
        <f>(N38-O38*P37)/(N38+P37)</f>
        <v>0.43058083690276377</v>
      </c>
      <c r="W36" s="11" t="str">
        <f>W26</f>
        <v>Winter 2014</v>
      </c>
      <c r="X36" s="11" t="str">
        <f>W29</f>
        <v>Autumn 2015</v>
      </c>
      <c r="Y36" s="21">
        <f>ABS(X26-X29)</f>
        <v>7.3967615778729154</v>
      </c>
      <c r="Z36" s="21">
        <f>SQRT(Z31/AA31/HARMEAN(Y26,Y29))</f>
        <v>1.1012246027377226</v>
      </c>
      <c r="AA36" s="21">
        <f t="shared" si="5"/>
        <v>6.7168510034047921</v>
      </c>
      <c r="AB36" s="21">
        <f t="shared" si="6"/>
        <v>3.4786044413320987</v>
      </c>
      <c r="AC36" s="21">
        <f t="shared" si="7"/>
        <v>11.314918714413732</v>
      </c>
      <c r="AD36" s="21">
        <f>[1]!QDIST(AA36,COUNT($Y$26:$Y$30),AA$31)</f>
        <v>1.1619707983157035E-4</v>
      </c>
      <c r="AE36" s="21">
        <f t="shared" si="8"/>
        <v>3.9181571365408168</v>
      </c>
      <c r="AF36" s="21">
        <f t="shared" si="9"/>
        <v>1.9389878674611825</v>
      </c>
    </row>
    <row r="37" spans="1:32" x14ac:dyDescent="0.25">
      <c r="A37" s="15">
        <v>18.104402537469358</v>
      </c>
      <c r="B37" s="18">
        <v>19.691918152218911</v>
      </c>
      <c r="M37" t="s">
        <v>39</v>
      </c>
      <c r="N37">
        <f>SUM(R28:R32)</f>
        <v>916.79789301019036</v>
      </c>
      <c r="O37">
        <f>O38-O36</f>
        <v>63</v>
      </c>
      <c r="P37">
        <f>N37/O37</f>
        <v>14.55234750809826</v>
      </c>
      <c r="W37" s="11" t="str">
        <f>W26</f>
        <v>Winter 2014</v>
      </c>
      <c r="X37" s="11" t="str">
        <f>W30</f>
        <v>Winter 2015</v>
      </c>
      <c r="Y37" s="21">
        <f>ABS(X26-X30)</f>
        <v>4.755138828827743</v>
      </c>
      <c r="Z37" s="21">
        <f>SQRT(Z31/AA31/HARMEAN(Y26,Y30))</f>
        <v>1.1894585168417311</v>
      </c>
      <c r="AA37" s="21">
        <f t="shared" si="5"/>
        <v>3.9977340625998981</v>
      </c>
      <c r="AB37" s="21">
        <f t="shared" si="6"/>
        <v>0.52304542590486403</v>
      </c>
      <c r="AC37" s="21">
        <f t="shared" si="7"/>
        <v>8.987232231750621</v>
      </c>
      <c r="AD37" s="21">
        <f>[1]!QDIST(AA37,COUNT($Y$26:$Y$30),AA$31)</f>
        <v>4.7739953487811126E-2</v>
      </c>
      <c r="AE37" s="21">
        <f t="shared" si="8"/>
        <v>4.2320934029228789</v>
      </c>
      <c r="AF37" s="21">
        <f t="shared" si="9"/>
        <v>1.2465125988070589</v>
      </c>
    </row>
    <row r="38" spans="1:32" x14ac:dyDescent="0.25">
      <c r="A38" s="15">
        <v>13.504473899695203</v>
      </c>
      <c r="B38" s="18">
        <v>18.523269627628832</v>
      </c>
      <c r="M38" s="41" t="s">
        <v>40</v>
      </c>
      <c r="N38" s="41">
        <f>DEVSQ(G3:K20)</f>
        <v>1723.2880601946904</v>
      </c>
      <c r="O38" s="41">
        <f>COUNT(G3:K20)-1</f>
        <v>67</v>
      </c>
      <c r="P38" s="41">
        <f>N38/O38</f>
        <v>25.720717316338664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2.0519150030834918</v>
      </c>
      <c r="Z38" s="21">
        <f>SQRT(Z31/AA31/HARMEAN(Y27,Y28))</f>
        <v>1.0323285409704341</v>
      </c>
      <c r="AA38" s="21">
        <f t="shared" si="5"/>
        <v>1.9876569538168554</v>
      </c>
      <c r="AB38" s="21">
        <f t="shared" si="6"/>
        <v>-1.6211099456893128</v>
      </c>
      <c r="AC38" s="21">
        <f t="shared" si="7"/>
        <v>5.724939951856296</v>
      </c>
      <c r="AD38" s="21">
        <f>[1]!QDIST(AA38,COUNT($Y$26:$Y$30),AA$31)</f>
        <v>0.62647635626919285</v>
      </c>
      <c r="AE38" s="21">
        <f t="shared" si="8"/>
        <v>3.6730249487728046</v>
      </c>
      <c r="AF38" s="21">
        <f t="shared" si="9"/>
        <v>0.53788921734916884</v>
      </c>
    </row>
    <row r="39" spans="1:32" x14ac:dyDescent="0.25">
      <c r="A39" s="15">
        <v>12.672967361176484</v>
      </c>
      <c r="B39" s="18">
        <v>17.697819849798769</v>
      </c>
      <c r="W39" s="11" t="str">
        <f>W27</f>
        <v>Spring 2014</v>
      </c>
      <c r="X39" s="11" t="str">
        <f>W29</f>
        <v>Autumn 2015</v>
      </c>
      <c r="Y39" s="21">
        <f>ABS(X27-X29)</f>
        <v>8.4950276980907606</v>
      </c>
      <c r="Z39" s="21">
        <f>SQRT(Z31/AA31/HARMEAN(Y27,Y29))</f>
        <v>0.89914612296884389</v>
      </c>
      <c r="AA39" s="21">
        <f t="shared" si="5"/>
        <v>9.4478833652103944</v>
      </c>
      <c r="AB39" s="21">
        <f t="shared" si="6"/>
        <v>5.2958657925676142</v>
      </c>
      <c r="AC39" s="21">
        <f t="shared" si="7"/>
        <v>11.694189603613907</v>
      </c>
      <c r="AD39" s="21">
        <f>[1]!QDIST(AA39,COUNT($Y$26:$Y$30),AA$31)</f>
        <v>7.102985699614095E-8</v>
      </c>
      <c r="AE39" s="21">
        <f t="shared" si="8"/>
        <v>3.1991619055231464</v>
      </c>
      <c r="AF39" s="21">
        <f t="shared" si="9"/>
        <v>2.2268874651332835</v>
      </c>
    </row>
    <row r="40" spans="1:32" x14ac:dyDescent="0.25">
      <c r="A40" s="15">
        <v>12.542954682722817</v>
      </c>
      <c r="B40" s="18">
        <v>16.768667473882701</v>
      </c>
      <c r="W40" s="11" t="str">
        <f>W27</f>
        <v>Spring 2014</v>
      </c>
      <c r="X40" s="11" t="str">
        <f>W30</f>
        <v>Winter 2015</v>
      </c>
      <c r="Y40" s="21">
        <f>ABS(X27-X30)</f>
        <v>5.8534049490455882</v>
      </c>
      <c r="Z40" s="21">
        <f>SQRT(Z31/AA31/HARMEAN(Y27,Y30))</f>
        <v>1.00527592633186</v>
      </c>
      <c r="AA40" s="21">
        <f t="shared" si="5"/>
        <v>5.8226848924991286</v>
      </c>
      <c r="AB40" s="21">
        <f t="shared" si="6"/>
        <v>2.2766332031568304</v>
      </c>
      <c r="AC40" s="21">
        <f t="shared" si="7"/>
        <v>9.430176694934346</v>
      </c>
      <c r="AD40" s="21">
        <f>[1]!QDIST(AA40,COUNT($Y$26:$Y$30),AA$31)</f>
        <v>1.0442896098109555E-3</v>
      </c>
      <c r="AE40" s="21">
        <f t="shared" si="8"/>
        <v>3.5767717458887578</v>
      </c>
      <c r="AF40" s="21">
        <f t="shared" si="9"/>
        <v>1.5344121964791599</v>
      </c>
    </row>
    <row r="41" spans="1:32" x14ac:dyDescent="0.25">
      <c r="A41" s="15">
        <v>12.027692307692307</v>
      </c>
      <c r="B41" s="18">
        <v>16.086563958262662</v>
      </c>
      <c r="W41" s="11" t="str">
        <f>W28</f>
        <v>Summer 2014/2015</v>
      </c>
      <c r="X41" s="11" t="str">
        <f>W29</f>
        <v>Autumn 2015</v>
      </c>
      <c r="Y41" s="21">
        <f>ABS(X28-X29)</f>
        <v>6.4431126950072688</v>
      </c>
      <c r="Z41" s="21">
        <f>SQRT(Z31/AA31/HARMEAN(Y28,Y29))</f>
        <v>1.0323285409704341</v>
      </c>
      <c r="AA41" s="21">
        <f t="shared" si="5"/>
        <v>6.241339301682447</v>
      </c>
      <c r="AB41" s="21">
        <f t="shared" si="6"/>
        <v>2.7700877462344642</v>
      </c>
      <c r="AC41" s="21">
        <f t="shared" si="7"/>
        <v>10.116137643780073</v>
      </c>
      <c r="AD41" s="21">
        <f>[1]!QDIST(AA41,COUNT($Y$26:$Y$30),AA$31)</f>
        <v>3.812151649892348E-4</v>
      </c>
      <c r="AE41" s="21">
        <f t="shared" si="8"/>
        <v>3.6730249487728046</v>
      </c>
      <c r="AF41" s="21">
        <f t="shared" si="9"/>
        <v>1.6889982477841146</v>
      </c>
    </row>
    <row r="42" spans="1:32" x14ac:dyDescent="0.25">
      <c r="A42" s="15">
        <v>11.867016706552553</v>
      </c>
      <c r="B42" s="18">
        <v>15.971358449190825</v>
      </c>
      <c r="W42" s="11" t="str">
        <f>W28</f>
        <v>Summer 2014/2015</v>
      </c>
      <c r="X42" s="11" t="str">
        <f>W30</f>
        <v>Winter 2015</v>
      </c>
      <c r="Y42" s="21">
        <f>ABS(X28-X30)</f>
        <v>3.8014899459620963</v>
      </c>
      <c r="Z42" s="21">
        <f>SQRT(Z31/AA31/HARMEAN(Y28,Y30))</f>
        <v>1.1259743132570215</v>
      </c>
      <c r="AA42" s="21">
        <f t="shared" si="5"/>
        <v>3.3761782140178771</v>
      </c>
      <c r="AB42" s="21">
        <f t="shared" si="6"/>
        <v>-0.20472666060638556</v>
      </c>
      <c r="AC42" s="21">
        <f t="shared" si="7"/>
        <v>7.8077065525305782</v>
      </c>
      <c r="AD42" s="21">
        <f>[1]!QDIST(AA42,COUNT($Y$26:$Y$30),AA$31)</f>
        <v>0.13226574874381503</v>
      </c>
      <c r="AE42" s="21">
        <f t="shared" si="8"/>
        <v>4.0062166065684819</v>
      </c>
      <c r="AF42" s="21">
        <f t="shared" si="9"/>
        <v>0.99652297912999099</v>
      </c>
    </row>
    <row r="43" spans="1:32" x14ac:dyDescent="0.25">
      <c r="A43" s="15">
        <v>11.86646884272997</v>
      </c>
      <c r="B43" s="18">
        <v>14.942034019502936</v>
      </c>
      <c r="W43" s="48" t="str">
        <f>W29</f>
        <v>Autumn 2015</v>
      </c>
      <c r="X43" s="48" t="str">
        <f>W30</f>
        <v>Winter 2015</v>
      </c>
      <c r="Y43" s="41">
        <f>ABS(X29-X30)</f>
        <v>2.6416227490451725</v>
      </c>
      <c r="Z43" s="41">
        <f>SQRT(Z31/AA31/HARMEAN(Y29,Y30))</f>
        <v>1.00527592633186</v>
      </c>
      <c r="AA43" s="41">
        <f t="shared" si="5"/>
        <v>2.6277588867408372</v>
      </c>
      <c r="AB43" s="41">
        <f t="shared" si="6"/>
        <v>-0.93514899684358532</v>
      </c>
      <c r="AC43" s="41">
        <f t="shared" si="7"/>
        <v>6.2183944949339303</v>
      </c>
      <c r="AD43" s="41">
        <f>[1]!QDIST(AA43,COUNT($Y$26:$Y$30),AA$31)</f>
        <v>0.3504073478822104</v>
      </c>
      <c r="AE43" s="41">
        <f t="shared" si="8"/>
        <v>3.5767717458887578</v>
      </c>
      <c r="AF43" s="41">
        <f t="shared" si="9"/>
        <v>0.69247526865412345</v>
      </c>
    </row>
    <row r="44" spans="1:32" x14ac:dyDescent="0.25">
      <c r="A44" s="15">
        <v>11.601092626772733</v>
      </c>
      <c r="B44" s="18">
        <v>14.661605438771717</v>
      </c>
    </row>
    <row r="45" spans="1:32" x14ac:dyDescent="0.25">
      <c r="A45" s="15">
        <v>11.137092523637746</v>
      </c>
      <c r="B45" s="18">
        <v>14.602668389376722</v>
      </c>
      <c r="M45" s="1" t="s">
        <v>70</v>
      </c>
    </row>
    <row r="46" spans="1:32" x14ac:dyDescent="0.25">
      <c r="A46" s="15">
        <v>10.60456682421022</v>
      </c>
      <c r="B46" s="18">
        <v>14.487491838243189</v>
      </c>
      <c r="M46" s="2" t="s">
        <v>65</v>
      </c>
      <c r="U46" s="2" t="s">
        <v>74</v>
      </c>
    </row>
    <row r="47" spans="1:32" x14ac:dyDescent="0.25">
      <c r="A47" s="15">
        <v>9.6919745464945972</v>
      </c>
      <c r="B47" s="18">
        <v>14.371818827874829</v>
      </c>
      <c r="M47" t="s">
        <v>56</v>
      </c>
    </row>
    <row r="48" spans="1:32" ht="30.75" thickBot="1" x14ac:dyDescent="0.3">
      <c r="A48" s="18">
        <v>32.883154961242127</v>
      </c>
      <c r="B48" s="18">
        <v>14.096672939622685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8">
        <v>27.133835833117097</v>
      </c>
      <c r="B49" s="18">
        <v>13.184168949799904</v>
      </c>
      <c r="M49" s="25"/>
      <c r="N49" s="25" t="s">
        <v>69</v>
      </c>
      <c r="O49" s="25" t="s">
        <v>68</v>
      </c>
      <c r="U49" s="36" t="s">
        <v>132</v>
      </c>
      <c r="V49" t="str">
        <f>IF(V57&lt;=Summary!$B$4,Summary!$A$4,IF(V57&lt;=Summary!$B$5,Summary!$A$5,IF(V57&lt;=Summary!$B$6,Summary!$A$6,Summary!$A$7)))</f>
        <v>*</v>
      </c>
      <c r="W49" t="str">
        <f>IF(W57&lt;=Summary!$B$4,Summary!$A$4,IF(W57&lt;=Summary!$B$5,Summary!$A$5,IF(W57&lt;=Summary!$B$6,Summary!$A$6,Summary!$A$7)))</f>
        <v>-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***</v>
      </c>
      <c r="AA49" t="str">
        <f>IF(AA57&lt;=Summary!$B$4,Summary!$A$4,IF(AA57&lt;=Summary!$B$5,Summary!$A$5,IF(AA57&lt;=Summary!$B$6,Summary!$A$6,Summary!$A$7)))</f>
        <v>-</v>
      </c>
    </row>
    <row r="50" spans="1:27" x14ac:dyDescent="0.25">
      <c r="A50" s="18">
        <v>19.694482979355403</v>
      </c>
      <c r="B50" s="18">
        <v>12.814803848956128</v>
      </c>
      <c r="M50" s="23" t="s">
        <v>57</v>
      </c>
      <c r="N50" s="23">
        <v>19.01287966451477</v>
      </c>
      <c r="O50" s="23">
        <v>17.220173915166075</v>
      </c>
      <c r="U50" s="37" t="s">
        <v>77</v>
      </c>
      <c r="V50" t="s">
        <v>69</v>
      </c>
      <c r="W50" t="s">
        <v>68</v>
      </c>
      <c r="X50" t="s">
        <v>69</v>
      </c>
      <c r="Y50" t="s">
        <v>69</v>
      </c>
      <c r="Z50" t="s">
        <v>69</v>
      </c>
      <c r="AA50" t="s">
        <v>69</v>
      </c>
    </row>
    <row r="51" spans="1:27" x14ac:dyDescent="0.25">
      <c r="A51" s="18">
        <v>19.556237391630319</v>
      </c>
      <c r="B51" s="18">
        <v>12.617090798311404</v>
      </c>
      <c r="M51" s="23" t="s">
        <v>31</v>
      </c>
      <c r="N51" s="23">
        <v>25.720717316338806</v>
      </c>
      <c r="O51" s="23">
        <v>66.477380656203891</v>
      </c>
      <c r="U51" s="37" t="s">
        <v>78</v>
      </c>
      <c r="V51" t="s">
        <v>68</v>
      </c>
      <c r="W51" t="s">
        <v>69</v>
      </c>
      <c r="X51" t="s">
        <v>68</v>
      </c>
      <c r="Y51" t="s">
        <v>68</v>
      </c>
      <c r="Z51" t="s">
        <v>68</v>
      </c>
      <c r="AA51" t="s">
        <v>68</v>
      </c>
    </row>
    <row r="52" spans="1:27" x14ac:dyDescent="0.25">
      <c r="A52" s="15">
        <v>17.226746534097153</v>
      </c>
      <c r="B52" s="18">
        <v>12.479487829841617</v>
      </c>
      <c r="M52" s="23" t="s">
        <v>58</v>
      </c>
      <c r="N52" s="23">
        <v>68</v>
      </c>
      <c r="O52" s="23">
        <v>68</v>
      </c>
      <c r="U52" s="38" t="s">
        <v>79</v>
      </c>
      <c r="V52" s="33">
        <v>19.01287966451477</v>
      </c>
      <c r="W52" s="33">
        <v>20.626293418261664</v>
      </c>
      <c r="X52" s="33">
        <v>15.253955869366836</v>
      </c>
      <c r="Y52" s="33">
        <v>17.305870872450328</v>
      </c>
      <c r="Z52" s="33">
        <v>23.748983567457596</v>
      </c>
      <c r="AA52" s="33">
        <v>21.107360818412424</v>
      </c>
    </row>
    <row r="53" spans="1:27" x14ac:dyDescent="0.25">
      <c r="A53" s="18">
        <v>15.316502753454651</v>
      </c>
      <c r="B53" s="18">
        <v>11.709467066664283</v>
      </c>
      <c r="M53" s="23" t="s">
        <v>59</v>
      </c>
      <c r="N53" s="23">
        <v>0</v>
      </c>
      <c r="O53" s="23"/>
      <c r="U53" s="38" t="s">
        <v>80</v>
      </c>
      <c r="V53" s="33">
        <v>17.220173915166075</v>
      </c>
      <c r="W53" s="33">
        <v>16.352221989584681</v>
      </c>
      <c r="X53" s="33">
        <v>14.441120381558223</v>
      </c>
      <c r="Y53" s="33">
        <v>15.262759856041859</v>
      </c>
      <c r="Z53" s="33">
        <v>17.605028396411111</v>
      </c>
      <c r="AA53" s="33">
        <v>21.099559181333586</v>
      </c>
    </row>
    <row r="54" spans="1:27" x14ac:dyDescent="0.25">
      <c r="A54" s="18">
        <v>14.903561954584443</v>
      </c>
      <c r="B54" s="18">
        <v>23.941531012924987</v>
      </c>
      <c r="M54" s="23" t="s">
        <v>34</v>
      </c>
      <c r="N54" s="23">
        <v>112</v>
      </c>
      <c r="O54" s="23"/>
      <c r="S54" s="33"/>
      <c r="U54" s="38" t="s">
        <v>81</v>
      </c>
      <c r="V54" s="33">
        <v>25.720717316338806</v>
      </c>
      <c r="W54" s="33">
        <v>77.800194880723268</v>
      </c>
      <c r="X54" s="33">
        <v>6.0081647669613254</v>
      </c>
      <c r="Y54" s="33">
        <v>10.687482069925817</v>
      </c>
      <c r="Z54" s="33">
        <v>7.3594596369939076</v>
      </c>
      <c r="AA54" s="33">
        <v>33.057937800735914</v>
      </c>
    </row>
    <row r="55" spans="1:27" x14ac:dyDescent="0.25">
      <c r="A55" s="18">
        <v>14.016609127176215</v>
      </c>
      <c r="B55" s="18">
        <v>21.465673740657078</v>
      </c>
      <c r="M55" s="23" t="s">
        <v>60</v>
      </c>
      <c r="N55" s="23">
        <v>1.5395808013552654</v>
      </c>
      <c r="O55" s="23"/>
      <c r="S55" s="33"/>
      <c r="U55" s="38" t="s">
        <v>82</v>
      </c>
      <c r="V55" s="33">
        <v>66.477380656203891</v>
      </c>
      <c r="W55" s="33">
        <v>27.379517704449995</v>
      </c>
      <c r="X55" s="33">
        <v>57.824539394533943</v>
      </c>
      <c r="Y55" s="33">
        <v>33.186713561846197</v>
      </c>
      <c r="Z55" s="33">
        <v>59.634365498820017</v>
      </c>
      <c r="AA55" s="33">
        <v>142.41832842877221</v>
      </c>
    </row>
    <row r="56" spans="1:27" x14ac:dyDescent="0.25">
      <c r="A56" s="15">
        <v>13.538520475260199</v>
      </c>
      <c r="B56" s="18">
        <v>20.249216768170232</v>
      </c>
      <c r="M56" s="23" t="s">
        <v>61</v>
      </c>
      <c r="N56" s="23">
        <v>6.3241571791303713E-2</v>
      </c>
      <c r="O56" s="23"/>
      <c r="S56" s="33"/>
      <c r="U56" s="39" t="s">
        <v>60</v>
      </c>
      <c r="V56" s="33">
        <v>1.5395808013552654</v>
      </c>
      <c r="W56" s="33">
        <v>1.2502505109790172</v>
      </c>
      <c r="X56" s="33">
        <v>0.3580912567686711</v>
      </c>
      <c r="Y56" s="33">
        <v>1.2596147430229798</v>
      </c>
      <c r="Z56" s="33">
        <v>3.1846880855078301</v>
      </c>
      <c r="AA56" s="33">
        <v>1.8099791041927054E-3</v>
      </c>
    </row>
    <row r="57" spans="1:27" x14ac:dyDescent="0.25">
      <c r="A57" s="15">
        <v>13.445043027512195</v>
      </c>
      <c r="B57" s="18">
        <v>18.296131305538751</v>
      </c>
      <c r="M57" s="23" t="s">
        <v>62</v>
      </c>
      <c r="N57" s="23">
        <v>1.2891560535165116</v>
      </c>
      <c r="O57" s="23"/>
      <c r="S57" s="33"/>
      <c r="U57" s="39" t="s">
        <v>83</v>
      </c>
      <c r="V57" s="33">
        <v>6.3241571791303713E-2</v>
      </c>
      <c r="W57" s="33">
        <v>0.1166228066392237</v>
      </c>
      <c r="X57" s="33">
        <v>0.36301124462161516</v>
      </c>
      <c r="Y57" s="33">
        <v>0.10892597460605286</v>
      </c>
      <c r="Z57" s="33">
        <v>2.2295392737562286E-3</v>
      </c>
      <c r="AA57" s="33">
        <v>0.49929412710932486</v>
      </c>
    </row>
    <row r="58" spans="1:27" x14ac:dyDescent="0.25">
      <c r="A58" s="15">
        <v>12.746843094474199</v>
      </c>
      <c r="B58" s="18">
        <v>16.875080127504585</v>
      </c>
      <c r="M58" s="23" t="s">
        <v>63</v>
      </c>
      <c r="N58" s="23">
        <v>0.12648314358260743</v>
      </c>
      <c r="O58" s="23"/>
      <c r="S58" s="34"/>
      <c r="U58" s="39" t="s">
        <v>62</v>
      </c>
      <c r="V58" s="34">
        <v>1.2891560535165116</v>
      </c>
      <c r="W58" s="34">
        <v>1.3501712887800554</v>
      </c>
      <c r="X58" s="34">
        <v>1.3501712887800554</v>
      </c>
      <c r="Y58" s="34">
        <v>1.3114336473015527</v>
      </c>
      <c r="Z58" s="34">
        <v>1.3231878738651732</v>
      </c>
      <c r="AA58" s="34">
        <v>1.3634303180205409</v>
      </c>
    </row>
    <row r="59" spans="1:27" ht="15.75" thickBot="1" x14ac:dyDescent="0.3">
      <c r="A59" s="15">
        <v>12.744311839919602</v>
      </c>
      <c r="B59" s="18">
        <v>15.651658490150364</v>
      </c>
      <c r="M59" s="24" t="s">
        <v>64</v>
      </c>
      <c r="N59" s="24">
        <v>1.6585726287880238</v>
      </c>
      <c r="O59" s="24"/>
    </row>
    <row r="60" spans="1:27" x14ac:dyDescent="0.25">
      <c r="A60" s="15">
        <v>12.246835794005648</v>
      </c>
      <c r="B60" s="18">
        <v>15.151574886966054</v>
      </c>
    </row>
    <row r="61" spans="1:27" x14ac:dyDescent="0.25">
      <c r="A61" s="18">
        <v>12.173773947708058</v>
      </c>
      <c r="B61" s="18">
        <v>15.095990260346907</v>
      </c>
      <c r="M61" s="2" t="s">
        <v>20</v>
      </c>
    </row>
    <row r="62" spans="1:27" x14ac:dyDescent="0.25">
      <c r="A62" s="15">
        <v>11.877354872954083</v>
      </c>
      <c r="B62" s="18">
        <v>15.036216050840594</v>
      </c>
      <c r="M62" t="s">
        <v>56</v>
      </c>
    </row>
    <row r="63" spans="1:27" ht="15.75" thickBot="1" x14ac:dyDescent="0.3">
      <c r="A63" s="15">
        <v>11.683280626415645</v>
      </c>
      <c r="B63" s="18">
        <v>14.643986338349206</v>
      </c>
    </row>
    <row r="64" spans="1:27" x14ac:dyDescent="0.25">
      <c r="A64" s="15">
        <v>11.487646557248333</v>
      </c>
      <c r="B64" s="18">
        <v>13.957520615504869</v>
      </c>
      <c r="M64" s="25"/>
      <c r="N64" s="25" t="s">
        <v>68</v>
      </c>
      <c r="O64" s="25" t="s">
        <v>69</v>
      </c>
    </row>
    <row r="65" spans="1:15" x14ac:dyDescent="0.25">
      <c r="A65" s="18">
        <v>11.438987730213155</v>
      </c>
      <c r="B65" s="18">
        <v>28.73725799982391</v>
      </c>
      <c r="M65" s="23" t="s">
        <v>57</v>
      </c>
      <c r="N65" s="23">
        <v>20.626293418261664</v>
      </c>
      <c r="O65" s="23">
        <v>16.352221989584681</v>
      </c>
    </row>
    <row r="66" spans="1:15" x14ac:dyDescent="0.25">
      <c r="A66" s="15">
        <v>11.189970796805749</v>
      </c>
      <c r="B66" s="18">
        <v>27.112552709527151</v>
      </c>
      <c r="M66" s="23" t="s">
        <v>31</v>
      </c>
      <c r="N66" s="23">
        <v>77.800194880723268</v>
      </c>
      <c r="O66" s="23">
        <v>27.379517704449995</v>
      </c>
    </row>
    <row r="67" spans="1:15" x14ac:dyDescent="0.25">
      <c r="A67" s="15">
        <v>9.9514968236628611</v>
      </c>
      <c r="B67" s="18">
        <v>26.692045205001033</v>
      </c>
      <c r="M67" s="23" t="s">
        <v>58</v>
      </c>
      <c r="N67" s="23">
        <v>9</v>
      </c>
      <c r="O67" s="23">
        <v>9</v>
      </c>
    </row>
    <row r="68" spans="1:15" x14ac:dyDescent="0.25">
      <c r="A68" s="18">
        <v>36.919202512034317</v>
      </c>
      <c r="B68" s="18">
        <v>25.922927903761902</v>
      </c>
      <c r="M68" s="23" t="s">
        <v>59</v>
      </c>
      <c r="N68" s="23">
        <v>0</v>
      </c>
      <c r="O68" s="23"/>
    </row>
    <row r="69" spans="1:15" x14ac:dyDescent="0.25">
      <c r="A69" s="18">
        <v>32.299372018718529</v>
      </c>
      <c r="B69" s="18">
        <v>25.769644030691079</v>
      </c>
      <c r="M69" s="23" t="s">
        <v>34</v>
      </c>
      <c r="N69" s="23">
        <v>13</v>
      </c>
      <c r="O69" s="23"/>
    </row>
    <row r="70" spans="1:15" x14ac:dyDescent="0.25">
      <c r="A70" s="18">
        <v>26.607452174396904</v>
      </c>
      <c r="B70" s="18">
        <v>25.125227275332254</v>
      </c>
      <c r="M70" s="23" t="s">
        <v>60</v>
      </c>
      <c r="N70" s="23">
        <v>1.2502505109790172</v>
      </c>
      <c r="O70" s="23"/>
    </row>
    <row r="71" spans="1:15" x14ac:dyDescent="0.25">
      <c r="A71" s="18">
        <v>26.282713321795406</v>
      </c>
      <c r="B71" s="18">
        <v>24.83729638164812</v>
      </c>
      <c r="M71" s="23" t="s">
        <v>61</v>
      </c>
      <c r="N71" s="23">
        <v>0.1166228066392237</v>
      </c>
      <c r="O71" s="23"/>
    </row>
    <row r="72" spans="1:15" x14ac:dyDescent="0.25">
      <c r="A72" s="18">
        <v>19.513159120674349</v>
      </c>
      <c r="B72" s="18">
        <v>24.428008060078838</v>
      </c>
      <c r="M72" s="23" t="s">
        <v>62</v>
      </c>
      <c r="N72" s="23">
        <v>1.3501712887800554</v>
      </c>
      <c r="O72" s="23"/>
    </row>
    <row r="73" spans="1:15" x14ac:dyDescent="0.25">
      <c r="A73" s="18">
        <v>17.199050665742941</v>
      </c>
      <c r="B73" s="18">
        <v>24.091220857839843</v>
      </c>
      <c r="M73" s="23" t="s">
        <v>63</v>
      </c>
      <c r="N73" s="23">
        <v>0.23324561327844739</v>
      </c>
      <c r="O73" s="23"/>
    </row>
    <row r="74" spans="1:15" ht="15.75" thickBot="1" x14ac:dyDescent="0.3">
      <c r="A74" s="18">
        <v>16.857554621909262</v>
      </c>
      <c r="B74" s="18">
        <v>24.050977201137009</v>
      </c>
      <c r="M74" s="24" t="s">
        <v>64</v>
      </c>
      <c r="N74" s="24">
        <v>1.7709333959868729</v>
      </c>
      <c r="O74" s="24"/>
    </row>
    <row r="75" spans="1:15" x14ac:dyDescent="0.25">
      <c r="A75" s="18">
        <v>14.694549949755276</v>
      </c>
      <c r="B75" s="18">
        <v>23.271344804932802</v>
      </c>
    </row>
    <row r="76" spans="1:15" x14ac:dyDescent="0.25">
      <c r="A76" s="18">
        <v>13.671004693324914</v>
      </c>
      <c r="B76" s="18">
        <v>22.710246569816189</v>
      </c>
      <c r="M76" s="2" t="s">
        <v>21</v>
      </c>
    </row>
    <row r="77" spans="1:15" x14ac:dyDescent="0.25">
      <c r="A77" s="18">
        <v>13.658951275204824</v>
      </c>
      <c r="B77" s="18">
        <v>22.409239918100106</v>
      </c>
      <c r="M77" t="s">
        <v>56</v>
      </c>
    </row>
    <row r="78" spans="1:15" ht="15.75" thickBot="1" x14ac:dyDescent="0.3">
      <c r="A78" s="18">
        <v>13.493650489116639</v>
      </c>
      <c r="B78" s="18">
        <v>22.094805097114083</v>
      </c>
    </row>
    <row r="79" spans="1:15" x14ac:dyDescent="0.25">
      <c r="A79" s="18">
        <v>13.440580345928636</v>
      </c>
      <c r="B79" s="18">
        <v>21.866419079846374</v>
      </c>
      <c r="M79" s="25"/>
      <c r="N79" s="25" t="s">
        <v>69</v>
      </c>
      <c r="O79" s="25" t="s">
        <v>68</v>
      </c>
    </row>
    <row r="80" spans="1:15" x14ac:dyDescent="0.25">
      <c r="A80" s="18">
        <v>13.334568477636706</v>
      </c>
      <c r="B80" s="18">
        <v>20.860328935237128</v>
      </c>
      <c r="M80" s="23" t="s">
        <v>57</v>
      </c>
      <c r="N80" s="23">
        <v>15.253955869366836</v>
      </c>
      <c r="O80" s="23">
        <v>14.441120381558223</v>
      </c>
    </row>
    <row r="81" spans="1:15" x14ac:dyDescent="0.25">
      <c r="A81" s="18">
        <v>12.722454019620882</v>
      </c>
      <c r="B81" s="18">
        <v>18.825182767267005</v>
      </c>
      <c r="M81" s="23" t="s">
        <v>31</v>
      </c>
      <c r="N81" s="23">
        <v>6.0081647669613254</v>
      </c>
      <c r="O81" s="23">
        <v>57.824539394533943</v>
      </c>
    </row>
    <row r="82" spans="1:15" x14ac:dyDescent="0.25">
      <c r="A82" s="18">
        <v>12.370657959215661</v>
      </c>
      <c r="B82" s="18">
        <v>18.676979417081846</v>
      </c>
      <c r="M82" s="23" t="s">
        <v>58</v>
      </c>
      <c r="N82" s="23">
        <v>18</v>
      </c>
      <c r="O82" s="23">
        <v>12</v>
      </c>
    </row>
    <row r="83" spans="1:15" x14ac:dyDescent="0.25">
      <c r="A83" s="18">
        <v>11.81693322219447</v>
      </c>
      <c r="B83" s="18">
        <v>30.814979796757875</v>
      </c>
      <c r="M83" s="23" t="s">
        <v>59</v>
      </c>
      <c r="N83" s="23">
        <v>0</v>
      </c>
      <c r="O83" s="23"/>
    </row>
    <row r="84" spans="1:15" x14ac:dyDescent="0.25">
      <c r="A84" s="18">
        <v>11.345116979103675</v>
      </c>
      <c r="B84" s="18">
        <v>29.358508258403518</v>
      </c>
      <c r="M84" s="23" t="s">
        <v>34</v>
      </c>
      <c r="N84" s="23">
        <v>13</v>
      </c>
      <c r="O84" s="23"/>
    </row>
    <row r="85" spans="1:15" x14ac:dyDescent="0.25">
      <c r="A85" s="18">
        <v>10.663539289026662</v>
      </c>
      <c r="B85" s="18">
        <v>26.190684899014776</v>
      </c>
      <c r="M85" s="23" t="s">
        <v>60</v>
      </c>
      <c r="N85" s="23">
        <v>0.3580912567686711</v>
      </c>
      <c r="O85" s="23"/>
    </row>
    <row r="86" spans="1:15" x14ac:dyDescent="0.25">
      <c r="A86" s="18">
        <v>41.112106249756472</v>
      </c>
      <c r="B86" s="18">
        <v>24.587815282596679</v>
      </c>
      <c r="M86" s="23" t="s">
        <v>61</v>
      </c>
      <c r="N86" s="23">
        <v>0.36301124462161516</v>
      </c>
      <c r="O86" s="23"/>
    </row>
    <row r="87" spans="1:15" x14ac:dyDescent="0.25">
      <c r="A87" s="18">
        <v>35.005362644232072</v>
      </c>
      <c r="B87" s="18">
        <v>21.915032746239916</v>
      </c>
      <c r="M87" s="23" t="s">
        <v>62</v>
      </c>
      <c r="N87" s="23">
        <v>1.3501712887800554</v>
      </c>
      <c r="O87" s="23"/>
    </row>
    <row r="88" spans="1:15" x14ac:dyDescent="0.25">
      <c r="A88" s="18">
        <v>31.029990976204434</v>
      </c>
      <c r="B88" s="18">
        <v>21.66957930155478</v>
      </c>
      <c r="M88" s="23" t="s">
        <v>63</v>
      </c>
      <c r="N88" s="23">
        <v>0.72602248924323032</v>
      </c>
      <c r="O88" s="23"/>
    </row>
    <row r="89" spans="1:15" ht="15.75" thickBot="1" x14ac:dyDescent="0.3">
      <c r="A89" s="18">
        <v>22.698900948098483</v>
      </c>
      <c r="B89" s="18">
        <v>20.477524188679535</v>
      </c>
      <c r="M89" s="24" t="s">
        <v>64</v>
      </c>
      <c r="N89" s="24">
        <v>1.7709333959868729</v>
      </c>
      <c r="O89" s="24"/>
    </row>
    <row r="90" spans="1:15" x14ac:dyDescent="0.25">
      <c r="A90" s="18">
        <v>16.614330249422441</v>
      </c>
      <c r="B90" s="18">
        <v>17.431054238005583</v>
      </c>
    </row>
    <row r="91" spans="1:15" x14ac:dyDescent="0.25">
      <c r="A91" s="18">
        <v>11.930396992669987</v>
      </c>
      <c r="B91" s="18">
        <v>17.195929763544409</v>
      </c>
      <c r="M91" s="2" t="s">
        <v>22</v>
      </c>
    </row>
    <row r="92" spans="1:15" x14ac:dyDescent="0.25">
      <c r="A92" s="18">
        <v>11.749565382772762</v>
      </c>
      <c r="B92" s="18">
        <v>16.208585110846407</v>
      </c>
      <c r="M92" t="s">
        <v>56</v>
      </c>
    </row>
    <row r="93" spans="1:15" ht="15.75" thickBot="1" x14ac:dyDescent="0.3">
      <c r="A93" s="18">
        <v>10.521092927493969</v>
      </c>
      <c r="B93" s="18">
        <v>13.820001958444946</v>
      </c>
    </row>
    <row r="94" spans="1:15" x14ac:dyDescent="0.25">
      <c r="A94" s="18">
        <v>9.2342862613516363</v>
      </c>
      <c r="B94" s="18">
        <v>13.618634276860684</v>
      </c>
      <c r="M94" s="25"/>
      <c r="N94" s="25" t="s">
        <v>69</v>
      </c>
      <c r="O94" s="25" t="s">
        <v>68</v>
      </c>
    </row>
    <row r="95" spans="1:15" x14ac:dyDescent="0.25">
      <c r="M95" s="23" t="s">
        <v>57</v>
      </c>
      <c r="N95" s="23">
        <v>17.305870872450328</v>
      </c>
      <c r="O95" s="23">
        <v>15.262759856041859</v>
      </c>
    </row>
    <row r="96" spans="1:15" x14ac:dyDescent="0.25">
      <c r="M96" s="23" t="s">
        <v>31</v>
      </c>
      <c r="N96" s="23">
        <v>10.687482069925817</v>
      </c>
      <c r="O96" s="23">
        <v>33.186713561846197</v>
      </c>
    </row>
    <row r="97" spans="13:15" x14ac:dyDescent="0.25">
      <c r="M97" s="23" t="s">
        <v>58</v>
      </c>
      <c r="N97" s="23">
        <v>11</v>
      </c>
      <c r="O97" s="23">
        <v>20</v>
      </c>
    </row>
    <row r="98" spans="13:15" x14ac:dyDescent="0.25">
      <c r="M98" s="23" t="s">
        <v>59</v>
      </c>
      <c r="N98" s="23">
        <v>0</v>
      </c>
      <c r="O98" s="23"/>
    </row>
    <row r="99" spans="13:15" x14ac:dyDescent="0.25">
      <c r="M99" s="23" t="s">
        <v>34</v>
      </c>
      <c r="N99" s="23">
        <v>29</v>
      </c>
      <c r="O99" s="23"/>
    </row>
    <row r="100" spans="13:15" x14ac:dyDescent="0.25">
      <c r="M100" s="23" t="s">
        <v>60</v>
      </c>
      <c r="N100" s="23">
        <v>1.2596147430229798</v>
      </c>
      <c r="O100" s="23"/>
    </row>
    <row r="101" spans="13:15" x14ac:dyDescent="0.25">
      <c r="M101" s="23" t="s">
        <v>61</v>
      </c>
      <c r="N101" s="23">
        <v>0.10892597460605286</v>
      </c>
      <c r="O101" s="23"/>
    </row>
    <row r="102" spans="13:15" x14ac:dyDescent="0.25">
      <c r="M102" s="23" t="s">
        <v>62</v>
      </c>
      <c r="N102" s="23">
        <v>1.3114336473015527</v>
      </c>
      <c r="O102" s="23"/>
    </row>
    <row r="103" spans="13:15" x14ac:dyDescent="0.25">
      <c r="M103" s="23" t="s">
        <v>63</v>
      </c>
      <c r="N103" s="23">
        <v>0.21785194921210571</v>
      </c>
      <c r="O103" s="23"/>
    </row>
    <row r="104" spans="13:15" ht="15.75" thickBot="1" x14ac:dyDescent="0.3">
      <c r="M104" s="24" t="s">
        <v>64</v>
      </c>
      <c r="N104" s="24">
        <v>1.6991270265334986</v>
      </c>
      <c r="O104" s="24"/>
    </row>
    <row r="106" spans="13:15" x14ac:dyDescent="0.25">
      <c r="M106" s="2" t="s">
        <v>23</v>
      </c>
    </row>
    <row r="107" spans="13:15" x14ac:dyDescent="0.25">
      <c r="M107" t="s">
        <v>56</v>
      </c>
    </row>
    <row r="108" spans="13:15" ht="15.75" thickBot="1" x14ac:dyDescent="0.3"/>
    <row r="109" spans="13:15" x14ac:dyDescent="0.25">
      <c r="M109" s="25"/>
      <c r="N109" s="25" t="s">
        <v>69</v>
      </c>
      <c r="O109" s="25" t="s">
        <v>68</v>
      </c>
    </row>
    <row r="110" spans="13:15" x14ac:dyDescent="0.25">
      <c r="M110" s="23" t="s">
        <v>57</v>
      </c>
      <c r="N110" s="23">
        <v>23.748983567457596</v>
      </c>
      <c r="O110" s="23">
        <v>17.605028396411111</v>
      </c>
    </row>
    <row r="111" spans="13:15" x14ac:dyDescent="0.25">
      <c r="M111" s="23" t="s">
        <v>31</v>
      </c>
      <c r="N111" s="23">
        <v>7.3594596369939076</v>
      </c>
      <c r="O111" s="23">
        <v>59.634365498820017</v>
      </c>
    </row>
    <row r="112" spans="13:15" x14ac:dyDescent="0.25">
      <c r="M112" s="23" t="s">
        <v>58</v>
      </c>
      <c r="N112" s="23">
        <v>18</v>
      </c>
      <c r="O112" s="23">
        <v>18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21</v>
      </c>
      <c r="O114" s="23"/>
    </row>
    <row r="115" spans="13:15" x14ac:dyDescent="0.25">
      <c r="M115" s="23" t="s">
        <v>60</v>
      </c>
      <c r="N115" s="23">
        <v>3.1846880855078274</v>
      </c>
      <c r="O115" s="23"/>
    </row>
    <row r="116" spans="13:15" x14ac:dyDescent="0.25">
      <c r="M116" s="23" t="s">
        <v>61</v>
      </c>
      <c r="N116" s="23">
        <v>2.2295392737562286E-3</v>
      </c>
      <c r="O116" s="23"/>
    </row>
    <row r="117" spans="13:15" x14ac:dyDescent="0.25">
      <c r="M117" s="23" t="s">
        <v>62</v>
      </c>
      <c r="N117" s="23">
        <v>1.3231878738651732</v>
      </c>
      <c r="O117" s="23"/>
    </row>
    <row r="118" spans="13:15" x14ac:dyDescent="0.25">
      <c r="M118" s="23" t="s">
        <v>63</v>
      </c>
      <c r="N118" s="23">
        <v>4.4590785475124572E-3</v>
      </c>
      <c r="O118" s="23"/>
    </row>
    <row r="119" spans="13:15" ht="15.75" thickBot="1" x14ac:dyDescent="0.3">
      <c r="M119" s="24" t="s">
        <v>64</v>
      </c>
      <c r="N119" s="24">
        <v>1.7207429028118781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69</v>
      </c>
      <c r="O124" s="25" t="s">
        <v>68</v>
      </c>
    </row>
    <row r="125" spans="13:15" x14ac:dyDescent="0.25">
      <c r="M125" s="23" t="s">
        <v>57</v>
      </c>
      <c r="N125" s="23">
        <v>21.107360818412424</v>
      </c>
      <c r="O125" s="23">
        <v>21.099559181333586</v>
      </c>
    </row>
    <row r="126" spans="13:15" x14ac:dyDescent="0.25">
      <c r="M126" s="23" t="s">
        <v>31</v>
      </c>
      <c r="N126" s="23">
        <v>33.057937800735914</v>
      </c>
      <c r="O126" s="23">
        <v>142.41832842877221</v>
      </c>
    </row>
    <row r="127" spans="13:15" x14ac:dyDescent="0.25">
      <c r="M127" s="23" t="s">
        <v>58</v>
      </c>
      <c r="N127" s="23">
        <v>12</v>
      </c>
      <c r="O127" s="23">
        <v>9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11</v>
      </c>
      <c r="O129" s="23"/>
    </row>
    <row r="130" spans="13:15" x14ac:dyDescent="0.25">
      <c r="M130" s="23" t="s">
        <v>60</v>
      </c>
      <c r="N130" s="23">
        <v>1.8099791041927054E-3</v>
      </c>
      <c r="O130" s="23"/>
    </row>
    <row r="131" spans="13:15" x14ac:dyDescent="0.25">
      <c r="M131" s="23" t="s">
        <v>61</v>
      </c>
      <c r="N131" s="23">
        <v>0.49929412710932486</v>
      </c>
      <c r="O131" s="23"/>
    </row>
    <row r="132" spans="13:15" x14ac:dyDescent="0.25">
      <c r="M132" s="23" t="s">
        <v>62</v>
      </c>
      <c r="N132" s="23">
        <v>1.3634303180205409</v>
      </c>
      <c r="O132" s="23"/>
    </row>
    <row r="133" spans="13:15" x14ac:dyDescent="0.25">
      <c r="M133" s="23" t="s">
        <v>63</v>
      </c>
      <c r="N133" s="23">
        <v>0.99858825421864972</v>
      </c>
      <c r="O133" s="23"/>
    </row>
    <row r="134" spans="13:15" ht="15.75" thickBot="1" x14ac:dyDescent="0.3">
      <c r="M134" s="24" t="s">
        <v>64</v>
      </c>
      <c r="N134" s="24">
        <v>1.7958848187040437</v>
      </c>
      <c r="O134" s="24"/>
    </row>
  </sheetData>
  <sortState ref="M3:O437">
    <sortCondition ref="N3:N437"/>
    <sortCondition ref="M3:M437"/>
    <sortCondition descending="1" ref="O3:O437"/>
  </sortState>
  <mergeCells count="3">
    <mergeCell ref="A1:E1"/>
    <mergeCell ref="G1:K1"/>
    <mergeCell ref="A25:B25"/>
  </mergeCells>
  <pageMargins left="0.7" right="0.7" top="0.75" bottom="0.75" header="0.3" footer="0.3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O13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4">
        <v>0.85696916336498752</v>
      </c>
      <c r="B3" s="14">
        <v>0.88534131644203462</v>
      </c>
      <c r="C3" s="14">
        <v>0.88782023880767158</v>
      </c>
      <c r="D3" s="14">
        <v>0.90714285714285703</v>
      </c>
      <c r="E3" s="14">
        <v>0.87477477477477472</v>
      </c>
      <c r="G3" s="14">
        <v>0.8740727588791144</v>
      </c>
      <c r="H3" s="14">
        <v>0.94557321893790625</v>
      </c>
      <c r="I3" s="14">
        <v>0.91246784176283069</v>
      </c>
      <c r="J3" s="14">
        <v>0.92929292929292928</v>
      </c>
      <c r="K3" s="14">
        <v>0.94021739130434778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4">
        <v>0.75100746960729758</v>
      </c>
      <c r="B4" s="14">
        <v>0.88207097505261078</v>
      </c>
      <c r="C4" s="14">
        <v>0.86144336007790501</v>
      </c>
      <c r="D4" s="14">
        <v>0.89090909090909087</v>
      </c>
      <c r="E4" s="14">
        <v>0.84917355371900827</v>
      </c>
      <c r="G4" s="14">
        <v>0.84735358500797786</v>
      </c>
      <c r="H4" s="14">
        <v>0.93989228023425986</v>
      </c>
      <c r="I4" s="14">
        <v>0.89711836608586581</v>
      </c>
      <c r="J4" s="14">
        <v>0.92330827067669186</v>
      </c>
      <c r="K4" s="14">
        <v>0.92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AVERAGE(A3:A20)</f>
        <v>0.68543087559629245</v>
      </c>
      <c r="Y4">
        <f>COUNT(A3:A20)</f>
        <v>9</v>
      </c>
      <c r="Z4">
        <f>DEVSQ(A3:A20)</f>
        <v>9.8461043055549285E-2</v>
      </c>
    </row>
    <row r="5" spans="1:32" ht="15.75" thickTop="1" x14ac:dyDescent="0.25">
      <c r="A5" s="14">
        <v>0.73842915080028471</v>
      </c>
      <c r="B5" s="14">
        <v>0.87744285073957873</v>
      </c>
      <c r="C5" s="14">
        <v>0.86130731047734266</v>
      </c>
      <c r="D5" s="14">
        <v>0.88467741935483879</v>
      </c>
      <c r="E5" s="14">
        <v>0.83221476510067116</v>
      </c>
      <c r="G5" s="14">
        <v>0.84469676403914518</v>
      </c>
      <c r="H5" s="14">
        <v>0.92056713499672205</v>
      </c>
      <c r="I5" s="14">
        <v>0.87929630136297898</v>
      </c>
      <c r="J5" s="14">
        <v>0.91785714285714282</v>
      </c>
      <c r="K5" s="14">
        <v>0.91160220994475138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AVERAGE(B3:B20)</f>
        <v>0.79544425271819019</v>
      </c>
      <c r="Y5">
        <f>COUNT(B3:B20)</f>
        <v>12</v>
      </c>
      <c r="Z5">
        <f>DEVSQ(B3:B20)</f>
        <v>0.16938402596434382</v>
      </c>
    </row>
    <row r="6" spans="1:32" x14ac:dyDescent="0.25">
      <c r="A6" s="14">
        <v>0.72287102548802318</v>
      </c>
      <c r="B6" s="14">
        <v>0.87741077614141727</v>
      </c>
      <c r="C6" s="14">
        <v>0.85733555833680997</v>
      </c>
      <c r="D6" s="14">
        <v>0.85267813118708613</v>
      </c>
      <c r="E6" s="14">
        <v>0.83095238095238089</v>
      </c>
      <c r="G6" s="14">
        <v>0.81990805999341998</v>
      </c>
      <c r="H6" s="14">
        <v>0.90551082183749909</v>
      </c>
      <c r="I6" s="14">
        <v>0.87893679030156369</v>
      </c>
      <c r="J6" s="14">
        <v>0.9058796228111653</v>
      </c>
      <c r="K6" s="14">
        <v>0.88755760368663583</v>
      </c>
      <c r="M6" s="45" t="str">
        <f>A2</f>
        <v>Winter 2014</v>
      </c>
      <c r="N6">
        <f>COUNT(A3:A20)</f>
        <v>9</v>
      </c>
      <c r="O6" s="14">
        <f>SUM(A3:A20)</f>
        <v>6.1688778803666322</v>
      </c>
      <c r="P6" s="14">
        <f>AVERAGE(A3:A20)</f>
        <v>0.68543087559629245</v>
      </c>
      <c r="Q6">
        <f>VAR(A3:A20)</f>
        <v>1.2307630381943713E-2</v>
      </c>
      <c r="R6">
        <f>DEVSQ(A3:A20)</f>
        <v>9.8461043055549285E-2</v>
      </c>
      <c r="S6">
        <f>SQRT(P15/N6)</f>
        <v>5.0621756016723737E-2</v>
      </c>
      <c r="T6">
        <f>P6-S6*TINV(S4,O15)</f>
        <v>0.60083721184388195</v>
      </c>
      <c r="U6">
        <f>P6+S6*TINV(S4,O15)</f>
        <v>0.77002453934870296</v>
      </c>
      <c r="W6" s="45" t="str">
        <f>C2</f>
        <v>Summer 2014/2015</v>
      </c>
      <c r="X6" s="14">
        <f>AVERAGE(C3:C20)</f>
        <v>0.79859399948095011</v>
      </c>
      <c r="Y6">
        <f>COUNT(C3:C20)</f>
        <v>18</v>
      </c>
      <c r="Z6">
        <f>DEVSQ(C3:C20)</f>
        <v>0.10639176321942342</v>
      </c>
    </row>
    <row r="7" spans="1:32" x14ac:dyDescent="0.25">
      <c r="A7" s="14">
        <v>0.71091751715754559</v>
      </c>
      <c r="B7" s="14">
        <v>0.87156748197947986</v>
      </c>
      <c r="C7" s="14">
        <v>0.85705899861101931</v>
      </c>
      <c r="D7" s="14">
        <v>0.82434489283804346</v>
      </c>
      <c r="E7" s="14">
        <v>0.8</v>
      </c>
      <c r="G7" s="14">
        <v>0.81391995164284792</v>
      </c>
      <c r="H7" s="14">
        <v>0.8970433387374438</v>
      </c>
      <c r="I7" s="14">
        <v>0.87690695500528348</v>
      </c>
      <c r="J7" s="14">
        <v>0.90316961880692315</v>
      </c>
      <c r="K7" s="14">
        <v>0.88248175182481758</v>
      </c>
      <c r="M7" s="45" t="str">
        <f>B2</f>
        <v>Spring 2014</v>
      </c>
      <c r="N7">
        <f>COUNT(B3:B20)</f>
        <v>12</v>
      </c>
      <c r="O7" s="14">
        <f>SUM(B3:B20)</f>
        <v>9.5453310326182823</v>
      </c>
      <c r="P7" s="14">
        <f>AVERAGE(B3:B20)</f>
        <v>0.79544425271819019</v>
      </c>
      <c r="Q7">
        <f>VAR(B3:B20)</f>
        <v>1.5398547814940079E-2</v>
      </c>
      <c r="R7">
        <f>DEVSQ(B3:B20)</f>
        <v>0.16938402596434382</v>
      </c>
      <c r="S7">
        <f>SQRT(P15/N7)</f>
        <v>4.3839726694660512E-2</v>
      </c>
      <c r="T7">
        <f>P7-S7*TINV(S4,O15)</f>
        <v>0.72218399090940388</v>
      </c>
      <c r="U7">
        <f>P7+S7*TINV(S4,O15)</f>
        <v>0.8687045145269765</v>
      </c>
      <c r="W7" s="45" t="str">
        <f>D2</f>
        <v>Autumn 2015</v>
      </c>
      <c r="X7" s="14">
        <f>AVERAGE(D3:D20)</f>
        <v>0.75184004826769057</v>
      </c>
      <c r="Y7">
        <f>COUNT(D3:D20)</f>
        <v>16</v>
      </c>
      <c r="Z7">
        <f>DEVSQ(D3:D20)</f>
        <v>0.29351549597922222</v>
      </c>
    </row>
    <row r="8" spans="1:32" x14ac:dyDescent="0.25">
      <c r="A8" s="14">
        <v>0.69552801910629614</v>
      </c>
      <c r="B8" s="14">
        <v>0.86047560739833728</v>
      </c>
      <c r="C8" s="14">
        <v>0.85650608606206058</v>
      </c>
      <c r="D8" s="14">
        <v>0.81470588235294117</v>
      </c>
      <c r="E8" s="14">
        <v>0.67349397590361448</v>
      </c>
      <c r="G8" s="14">
        <v>0.79413008462295043</v>
      </c>
      <c r="H8" s="14">
        <v>0.88710265665293042</v>
      </c>
      <c r="I8" s="14">
        <v>0.84950595330846301</v>
      </c>
      <c r="J8" s="14">
        <v>0.89480519480519483</v>
      </c>
      <c r="K8" s="14">
        <v>0.87536945812807887</v>
      </c>
      <c r="M8" s="45" t="str">
        <f>C2</f>
        <v>Summer 2014/2015</v>
      </c>
      <c r="N8">
        <f>COUNT(C3:C20)</f>
        <v>18</v>
      </c>
      <c r="O8" s="14">
        <f>SUM(C3:C20)</f>
        <v>14.374691990657102</v>
      </c>
      <c r="P8" s="14">
        <f>AVERAGE(C3:C20)</f>
        <v>0.79859399948095011</v>
      </c>
      <c r="Q8">
        <f>VAR(C3:C20)</f>
        <v>6.2583390129072602E-3</v>
      </c>
      <c r="R8">
        <f>DEVSQ(C3:C20)</f>
        <v>0.10639176321942342</v>
      </c>
      <c r="S8">
        <f>SQRT(P15/N8)</f>
        <v>3.579498695499627E-2</v>
      </c>
      <c r="T8">
        <f>P8-S8*TINV(S4,O15)</f>
        <v>0.73877724619620599</v>
      </c>
      <c r="U8">
        <f>P8+S8*TINV(S4,O15)</f>
        <v>0.85841075276569423</v>
      </c>
      <c r="W8" s="45" t="str">
        <f>E2</f>
        <v>Winter 2015</v>
      </c>
      <c r="X8" s="14">
        <f>AVERAGE(E3:E20)</f>
        <v>0.6208794798450632</v>
      </c>
      <c r="Y8">
        <f>COUNT(E3:E20)</f>
        <v>9</v>
      </c>
      <c r="Z8">
        <f>DEVSQ(E3:E20)</f>
        <v>0.69296819053853187</v>
      </c>
    </row>
    <row r="9" spans="1:32" x14ac:dyDescent="0.25">
      <c r="A9" s="14">
        <v>0.65649229123963992</v>
      </c>
      <c r="B9" s="14">
        <v>0.83552804351903953</v>
      </c>
      <c r="C9" s="14">
        <v>0.85176470588235287</v>
      </c>
      <c r="D9" s="14">
        <v>0.81179112430539691</v>
      </c>
      <c r="E9" s="14">
        <v>0.36570247933884298</v>
      </c>
      <c r="G9" s="14">
        <v>0.79130658890488903</v>
      </c>
      <c r="H9" s="14">
        <v>0.86942361008328872</v>
      </c>
      <c r="I9" s="14">
        <v>0.84445329476080433</v>
      </c>
      <c r="J9" s="14">
        <v>0.89203539823008848</v>
      </c>
      <c r="K9" s="14">
        <v>0.87333333333333341</v>
      </c>
      <c r="M9" s="45" t="str">
        <f>D2</f>
        <v>Autumn 2015</v>
      </c>
      <c r="N9">
        <f>COUNT(D3:D20)</f>
        <v>16</v>
      </c>
      <c r="O9" s="14">
        <f>SUM(D3:D20)</f>
        <v>12.029440772283049</v>
      </c>
      <c r="P9" s="14">
        <f>AVERAGE(D3:D20)</f>
        <v>0.75184004826769057</v>
      </c>
      <c r="Q9">
        <f>VAR(D3:D20)</f>
        <v>1.9567699731948097E-2</v>
      </c>
      <c r="R9">
        <f>DEVSQ(D3:D20)</f>
        <v>0.29351549597922222</v>
      </c>
      <c r="S9">
        <f>SQRT(P15/N9)</f>
        <v>3.7966317012542806E-2</v>
      </c>
      <c r="T9">
        <f>P9-S9*TINV(S4,O15)</f>
        <v>0.68839480045338264</v>
      </c>
      <c r="U9">
        <f>P9+S9*TINV(S4,O15)</f>
        <v>0.81528529608199851</v>
      </c>
      <c r="W9" s="46"/>
      <c r="X9" s="46"/>
      <c r="Y9" s="46">
        <f>SUM(Y4:Y8)</f>
        <v>64</v>
      </c>
      <c r="Z9" s="46">
        <f>SUM(Z4:Z8)</f>
        <v>1.3607205187570708</v>
      </c>
      <c r="AA9" s="46">
        <f>Y9-COUNT(Y4:Y8)</f>
        <v>59</v>
      </c>
      <c r="AB9" s="46">
        <f>[1]!QCRIT(COUNT(Y4:Y8),AA9,AA2,2)</f>
        <v>3.5634237288135591</v>
      </c>
    </row>
    <row r="10" spans="1:32" ht="15.75" thickBot="1" x14ac:dyDescent="0.3">
      <c r="A10" s="14">
        <v>0.5576476687600892</v>
      </c>
      <c r="B10" s="14">
        <v>0.82074877771080301</v>
      </c>
      <c r="C10" s="14">
        <v>0.83476861819107806</v>
      </c>
      <c r="D10" s="14">
        <v>0.80480769230769234</v>
      </c>
      <c r="E10" s="14">
        <v>0.19282868525896413</v>
      </c>
      <c r="G10" s="14">
        <v>0.79018640732584089</v>
      </c>
      <c r="H10" s="14">
        <v>0.86195107293507622</v>
      </c>
      <c r="I10" s="14">
        <v>0.83707264957264949</v>
      </c>
      <c r="J10" s="14">
        <v>0.88099173553719012</v>
      </c>
      <c r="K10" s="14">
        <v>0.85539568345323747</v>
      </c>
      <c r="M10" s="45" t="str">
        <f>E2</f>
        <v>Winter 2015</v>
      </c>
      <c r="N10">
        <f>COUNT(E3:E20)</f>
        <v>9</v>
      </c>
      <c r="O10" s="14">
        <f>SUM(E3:E20)</f>
        <v>5.5879153186055683</v>
      </c>
      <c r="P10" s="14">
        <f>AVERAGE(E3:E20)</f>
        <v>0.6208794798450632</v>
      </c>
      <c r="Q10">
        <f>VAR(E3:E20)</f>
        <v>8.6621023817316511E-2</v>
      </c>
      <c r="R10">
        <f>DEVSQ(E3:E20)</f>
        <v>0.69296819053853187</v>
      </c>
      <c r="S10">
        <f>SQRT(P15/N10)</f>
        <v>5.0621756016723737E-2</v>
      </c>
      <c r="T10">
        <f>P10-S10*TINV(S4,O15)</f>
        <v>0.53628581609265269</v>
      </c>
      <c r="U10">
        <f>P10+S10*TINV(S4,O15)</f>
        <v>0.70547314359747371</v>
      </c>
      <c r="W10" t="s">
        <v>108</v>
      </c>
    </row>
    <row r="11" spans="1:32" ht="15.75" thickTop="1" x14ac:dyDescent="0.25">
      <c r="A11" s="14">
        <v>0.47901557484246826</v>
      </c>
      <c r="B11" s="14">
        <v>0.81450277123017134</v>
      </c>
      <c r="C11" s="14">
        <v>0.83193919984704368</v>
      </c>
      <c r="D11" s="14">
        <v>0.80157480314960627</v>
      </c>
      <c r="E11" s="14">
        <v>0.16877470355731206</v>
      </c>
      <c r="G11" s="14">
        <v>0.73945489832208122</v>
      </c>
      <c r="H11" s="14">
        <v>0.84076339389367727</v>
      </c>
      <c r="I11" s="14">
        <v>0.82538329916588027</v>
      </c>
      <c r="J11" s="14">
        <v>0.87682850987603622</v>
      </c>
      <c r="K11" s="14">
        <v>0.84218749999999998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4">
        <v>0.71364994595969222</v>
      </c>
      <c r="C12" s="14">
        <v>0.8254695591990644</v>
      </c>
      <c r="D12" s="14">
        <v>0.77489442974540479</v>
      </c>
      <c r="H12" s="14">
        <v>0.83352045585523493</v>
      </c>
      <c r="I12" s="14">
        <v>0.81680902052353443</v>
      </c>
      <c r="J12" s="14">
        <v>0.87520661157024793</v>
      </c>
      <c r="K12" s="14">
        <v>0.81486486486486476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0.11001337712189774</v>
      </c>
      <c r="Z12" s="46">
        <f>SQRT(Z9/AA9/HARMEAN(Y4,Y5))</f>
        <v>4.7352316832860647E-2</v>
      </c>
      <c r="AA12" s="46">
        <f>Y12/Z12</f>
        <v>2.3232944970826175</v>
      </c>
      <c r="AB12" s="46">
        <f>Y12-Z12*AB$9</f>
        <v>-5.8722992294615611E-2</v>
      </c>
      <c r="AC12" s="46">
        <f>Y12+Z12*AB$9</f>
        <v>0.27874974653841111</v>
      </c>
      <c r="AD12" s="46">
        <f>[1]!QDIST(AA12,COUNT($Y$4:$Y$8),AA$9)</f>
        <v>0.47673974081182935</v>
      </c>
      <c r="AE12" s="46">
        <f>Z12*AB$9</f>
        <v>0.16873636941651335</v>
      </c>
      <c r="AF12" s="46">
        <f>Y12*SQRT(AA$9/Z$9)</f>
        <v>0.72441433472170214</v>
      </c>
    </row>
    <row r="13" spans="1:32" ht="15.75" thickTop="1" x14ac:dyDescent="0.25">
      <c r="B13" s="14">
        <v>0.59665733574839452</v>
      </c>
      <c r="C13" s="14">
        <v>0.81137453037958296</v>
      </c>
      <c r="D13" s="14">
        <v>0.72721969948683873</v>
      </c>
      <c r="H13" s="14">
        <v>0.8264768256592141</v>
      </c>
      <c r="I13" s="14">
        <v>0.76354414630085454</v>
      </c>
      <c r="J13" s="14">
        <v>0.8678634725710398</v>
      </c>
      <c r="K13" s="14">
        <v>0.78051948051948061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0.11316312388465766</v>
      </c>
      <c r="Z13" s="21">
        <f>SQRT(Z9/AA9/HARMEAN(Y4,Y6))</f>
        <v>4.3839726694660512E-2</v>
      </c>
      <c r="AA13" s="21">
        <f t="shared" ref="AA13:AA21" si="0">Y13/Z13</f>
        <v>2.5812917282269563</v>
      </c>
      <c r="AB13" s="21">
        <f t="shared" ref="AB13:AB21" si="1">Y13-Z13*AB$9</f>
        <v>-4.3056398483796832E-2</v>
      </c>
      <c r="AC13" s="21">
        <f t="shared" ref="AC13:AC21" si="2">Y13+Z13*AB$9</f>
        <v>0.26938264625311215</v>
      </c>
      <c r="AD13" s="21">
        <f>[1]!QDIST(AA13,COUNT($Y$4:$Y$8),AA$9)</f>
        <v>0.36913831980561707</v>
      </c>
      <c r="AE13" s="21">
        <f t="shared" ref="AE13:AE21" si="3">Z13*AB$9</f>
        <v>0.15621952236845449</v>
      </c>
      <c r="AF13" s="21">
        <f t="shared" ref="AF13:AF21" si="4">Y13*SQRT(AA$9/Z$9)</f>
        <v>0.74515473707439372</v>
      </c>
    </row>
    <row r="14" spans="1:32" x14ac:dyDescent="0.25">
      <c r="B14" s="14">
        <v>0.50993515069672191</v>
      </c>
      <c r="C14" s="14">
        <v>0.79681956675988153</v>
      </c>
      <c r="D14" s="14">
        <v>0.66487603305785126</v>
      </c>
      <c r="H14" s="14">
        <v>0.80178123216226582</v>
      </c>
      <c r="I14" s="14">
        <v>0.71007002629611493</v>
      </c>
      <c r="J14" s="14">
        <v>0.85308641975308641</v>
      </c>
      <c r="K14" s="14">
        <v>0.61351351351351346</v>
      </c>
      <c r="M14" t="s">
        <v>38</v>
      </c>
      <c r="N14">
        <f>N16-N15</f>
        <v>0.25356443841076293</v>
      </c>
      <c r="O14">
        <f>COUNTA(M6:M10)-1</f>
        <v>4</v>
      </c>
      <c r="P14">
        <f>N14/O14</f>
        <v>6.3391109602690732E-2</v>
      </c>
      <c r="Q14">
        <f>P14/P15</f>
        <v>2.7485993008873471</v>
      </c>
      <c r="R14">
        <f>FDIST(Q14,O14,O15)</f>
        <v>3.6438728725083656E-2</v>
      </c>
      <c r="S14">
        <f>FINV(S4,O14,O15)</f>
        <v>2.0426584048823999</v>
      </c>
      <c r="T14">
        <f>SQRT(DEVSQ(P6:P10)/(P15*O14))</f>
        <v>0.50318491992451986</v>
      </c>
      <c r="U14">
        <f>(N16-O16*P15)/(N16+P15)</f>
        <v>9.8520411174076408E-2</v>
      </c>
      <c r="W14" s="11" t="str">
        <f>W4</f>
        <v>Winter 2014</v>
      </c>
      <c r="X14" s="11" t="str">
        <f>W7</f>
        <v>Autumn 2015</v>
      </c>
      <c r="Y14" s="21">
        <f>ABS(X4-X7)</f>
        <v>6.640917267139812E-2</v>
      </c>
      <c r="Z14" s="21">
        <f>SQRT(Z9/AA9/HARMEAN(Y4,Y7))</f>
        <v>4.4743733693745333E-2</v>
      </c>
      <c r="AA14" s="21">
        <f t="shared" si="0"/>
        <v>1.4842116915397556</v>
      </c>
      <c r="AB14" s="21">
        <f t="shared" si="1"/>
        <v>-9.3031709688608744E-2</v>
      </c>
      <c r="AC14" s="21">
        <f t="shared" si="2"/>
        <v>0.22585005503140498</v>
      </c>
      <c r="AD14" s="21">
        <f>[1]!QDIST(AA14,COUNT($Y$4:$Y$8),AA$9)</f>
        <v>0.83113878758872506</v>
      </c>
      <c r="AE14" s="21">
        <f t="shared" si="3"/>
        <v>0.15944088236000686</v>
      </c>
      <c r="AF14" s="21">
        <f t="shared" si="4"/>
        <v>0.43729006325171565</v>
      </c>
    </row>
    <row r="15" spans="1:32" x14ac:dyDescent="0.25">
      <c r="C15" s="14">
        <v>0.75344549146270712</v>
      </c>
      <c r="D15" s="14">
        <v>0.6647887323943662</v>
      </c>
      <c r="H15" s="14">
        <v>0.80074046722977654</v>
      </c>
      <c r="I15" s="14">
        <v>0.70204586476332709</v>
      </c>
      <c r="J15" s="14">
        <v>0.84457142857142853</v>
      </c>
      <c r="M15" t="s">
        <v>39</v>
      </c>
      <c r="N15">
        <f>SUM(R6:R10)</f>
        <v>1.3607205187570708</v>
      </c>
      <c r="O15">
        <f>O16-O14</f>
        <v>59</v>
      </c>
      <c r="P15">
        <f>N15/O15</f>
        <v>2.3063059639950353E-2</v>
      </c>
      <c r="W15" s="11" t="str">
        <f>W4</f>
        <v>Winter 2014</v>
      </c>
      <c r="X15" s="11" t="str">
        <f>W8</f>
        <v>Winter 2015</v>
      </c>
      <c r="Y15" s="21">
        <f>ABS(X4-X8)</f>
        <v>6.4551395751229257E-2</v>
      </c>
      <c r="Z15" s="21">
        <f>SQRT(Z9/AA9/HARMEAN(Y4,Y8))</f>
        <v>5.0621756016723737E-2</v>
      </c>
      <c r="AA15" s="21">
        <f t="shared" si="0"/>
        <v>1.2751710100673637</v>
      </c>
      <c r="AB15" s="21">
        <f t="shared" si="1"/>
        <v>-0.11583537083297465</v>
      </c>
      <c r="AC15" s="21">
        <f t="shared" si="2"/>
        <v>0.24493816233543317</v>
      </c>
      <c r="AD15" s="21">
        <f>[1]!QDIST(AA15,COUNT($Y$4:$Y$8),AA$9)</f>
        <v>0.89512145731249304</v>
      </c>
      <c r="AE15" s="21">
        <f t="shared" si="3"/>
        <v>0.18038676658420391</v>
      </c>
      <c r="AF15" s="21">
        <f t="shared" si="4"/>
        <v>0.42505700335578794</v>
      </c>
    </row>
    <row r="16" spans="1:32" x14ac:dyDescent="0.25">
      <c r="C16" s="14">
        <v>0.75242089906081877</v>
      </c>
      <c r="D16" s="14">
        <v>0.63440000000000007</v>
      </c>
      <c r="H16" s="14">
        <v>0.78806517641813434</v>
      </c>
      <c r="I16" s="14">
        <v>0.58183129549507406</v>
      </c>
      <c r="J16" s="14">
        <v>0.83761467889908248</v>
      </c>
      <c r="M16" s="41" t="s">
        <v>40</v>
      </c>
      <c r="N16" s="41">
        <f>DEVSQ(A3:E20)</f>
        <v>1.6142849571678337</v>
      </c>
      <c r="O16" s="41">
        <f>COUNT(A3:E20)-1</f>
        <v>63</v>
      </c>
      <c r="P16" s="41">
        <f>N16/O16</f>
        <v>2.5623570748695774E-2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3.1497467627599196E-3</v>
      </c>
      <c r="Z16" s="21">
        <f>SQRT(Z9/AA9/HARMEAN(Y5,Y6))</f>
        <v>4.0020012042544933E-2</v>
      </c>
      <c r="AA16" s="21">
        <f t="shared" si="0"/>
        <v>7.8704293227384606E-2</v>
      </c>
      <c r="AB16" s="21">
        <f t="shared" si="1"/>
        <v>-0.1394585137770491</v>
      </c>
      <c r="AC16" s="21">
        <f t="shared" si="2"/>
        <v>0.14575800730256894</v>
      </c>
      <c r="AD16" s="21">
        <f>[1]!QDIST(AA16,COUNT($Y$4:$Y$8),AA$9)</f>
        <v>0.99999775649719302</v>
      </c>
      <c r="AE16" s="21">
        <f t="shared" si="3"/>
        <v>0.14260826053980902</v>
      </c>
      <c r="AF16" s="21">
        <f t="shared" si="4"/>
        <v>2.0740402352691655E-2</v>
      </c>
    </row>
    <row r="17" spans="1:32" x14ac:dyDescent="0.25">
      <c r="C17" s="14">
        <v>0.74080101063089487</v>
      </c>
      <c r="D17" s="14">
        <v>0.61184210526315785</v>
      </c>
      <c r="H17" s="14">
        <v>0.76445627157652474</v>
      </c>
      <c r="I17" s="14">
        <v>0.4889015900202241</v>
      </c>
      <c r="J17" s="14">
        <v>0.8225490196078431</v>
      </c>
      <c r="W17" s="11" t="str">
        <f>W5</f>
        <v>Spring 2014</v>
      </c>
      <c r="X17" s="11" t="str">
        <f>W7</f>
        <v>Autumn 2015</v>
      </c>
      <c r="Y17" s="21">
        <f>ABS(X5-X7)</f>
        <v>4.3604204450499617E-2</v>
      </c>
      <c r="Z17" s="21">
        <f>SQRT(Z9/AA9/HARMEAN(Y5,Y7))</f>
        <v>4.1008309305306807E-2</v>
      </c>
      <c r="AA17" s="21">
        <f t="shared" si="0"/>
        <v>1.0633016866378562</v>
      </c>
      <c r="AB17" s="21">
        <f t="shared" si="1"/>
        <v>-0.10252577800655654</v>
      </c>
      <c r="AC17" s="21">
        <f t="shared" si="2"/>
        <v>0.18973418690755578</v>
      </c>
      <c r="AD17" s="21">
        <f>[1]!QDIST(AA17,COUNT($Y$4:$Y$8),AA$9)</f>
        <v>0.94309108648548412</v>
      </c>
      <c r="AE17" s="21">
        <f t="shared" si="3"/>
        <v>0.14612998245705616</v>
      </c>
      <c r="AF17" s="21">
        <f t="shared" si="4"/>
        <v>0.28712427146998643</v>
      </c>
    </row>
    <row r="18" spans="1:32" x14ac:dyDescent="0.25">
      <c r="C18" s="14">
        <v>0.73538119087367837</v>
      </c>
      <c r="D18" s="14">
        <v>0.35878787878787877</v>
      </c>
      <c r="H18" s="14">
        <v>0.71891143183879491</v>
      </c>
      <c r="J18" s="14">
        <v>0.80312435531904769</v>
      </c>
      <c r="W18" s="11" t="str">
        <f>W5</f>
        <v>Spring 2014</v>
      </c>
      <c r="X18" s="11" t="str">
        <f>W8</f>
        <v>Winter 2015</v>
      </c>
      <c r="Y18" s="21">
        <f>ABS(X5-X8)</f>
        <v>0.17456477287312699</v>
      </c>
      <c r="Z18" s="21">
        <f>SQRT(Z9/AA9/HARMEAN(Y5,Y8))</f>
        <v>4.7352316832860647E-2</v>
      </c>
      <c r="AA18" s="21">
        <f t="shared" si="0"/>
        <v>3.6865096482879145</v>
      </c>
      <c r="AB18" s="21">
        <f t="shared" si="1"/>
        <v>5.8284034566136456E-3</v>
      </c>
      <c r="AC18" s="21">
        <f t="shared" si="2"/>
        <v>0.34330114228964037</v>
      </c>
      <c r="AD18" s="21">
        <f>[1]!QDIST(AA18,COUNT($Y$4:$Y$8),AA$9)</f>
        <v>8.209206045034223E-2</v>
      </c>
      <c r="AE18" s="21">
        <f t="shared" si="3"/>
        <v>0.16873636941651335</v>
      </c>
      <c r="AF18" s="21">
        <f t="shared" si="4"/>
        <v>1.1494713380774901</v>
      </c>
    </row>
    <row r="19" spans="1:32" x14ac:dyDescent="0.25">
      <c r="C19" s="14">
        <v>0.68199999999999994</v>
      </c>
      <c r="H19" s="14">
        <v>0.69569274994086716</v>
      </c>
      <c r="J19" s="14">
        <v>0.80138490881141711</v>
      </c>
      <c r="W19" s="11" t="str">
        <f>W6</f>
        <v>Summer 2014/2015</v>
      </c>
      <c r="X19" s="11" t="str">
        <f>W7</f>
        <v>Autumn 2015</v>
      </c>
      <c r="Y19" s="21">
        <f>ABS(X6-X7)</f>
        <v>4.6753951213259537E-2</v>
      </c>
      <c r="Z19" s="21">
        <f>SQRT(Z9/AA9/HARMEAN(Y6,Y7))</f>
        <v>3.6896628020763975E-2</v>
      </c>
      <c r="AA19" s="21">
        <f t="shared" si="0"/>
        <v>1.2671605434227824</v>
      </c>
      <c r="AB19" s="21">
        <f t="shared" si="1"/>
        <v>-8.4724368589138066E-2</v>
      </c>
      <c r="AC19" s="21">
        <f t="shared" si="2"/>
        <v>0.17823227101565714</v>
      </c>
      <c r="AD19" s="21">
        <f>[1]!QDIST(AA19,COUNT($Y$4:$Y$8),AA$9)</f>
        <v>0.89725121248618533</v>
      </c>
      <c r="AE19" s="21">
        <f t="shared" si="3"/>
        <v>0.1314783198023976</v>
      </c>
      <c r="AF19" s="21">
        <f t="shared" si="4"/>
        <v>0.30786467382267813</v>
      </c>
    </row>
    <row r="20" spans="1:32" x14ac:dyDescent="0.25">
      <c r="C20" s="14">
        <v>0.57703566599719081</v>
      </c>
      <c r="H20" s="14">
        <v>0.60100337896419054</v>
      </c>
      <c r="J20" s="14">
        <v>0.79143882632166795</v>
      </c>
      <c r="W20" s="11" t="str">
        <f>W6</f>
        <v>Summer 2014/2015</v>
      </c>
      <c r="X20" s="11" t="str">
        <f>W8</f>
        <v>Winter 2015</v>
      </c>
      <c r="Y20" s="21">
        <f>ABS(X6-X8)</f>
        <v>0.17771451963588691</v>
      </c>
      <c r="Z20" s="21">
        <f>SQRT(Z9/AA9/HARMEAN(Y6,Y8))</f>
        <v>4.3839726694660512E-2</v>
      </c>
      <c r="AA20" s="21">
        <f t="shared" si="0"/>
        <v>4.0537323800773546</v>
      </c>
      <c r="AB20" s="21">
        <f t="shared" si="1"/>
        <v>2.1494997267432425E-2</v>
      </c>
      <c r="AC20" s="21">
        <f t="shared" si="2"/>
        <v>0.3339340420043414</v>
      </c>
      <c r="AD20" s="21">
        <f>[1]!QDIST(AA20,COUNT($Y$4:$Y$8),AA$9)</f>
        <v>4.3847636437068682E-2</v>
      </c>
      <c r="AE20" s="21">
        <f t="shared" si="3"/>
        <v>0.15621952236845449</v>
      </c>
      <c r="AF20" s="21">
        <f t="shared" si="4"/>
        <v>1.1702117404301817</v>
      </c>
    </row>
    <row r="21" spans="1:32" x14ac:dyDescent="0.25">
      <c r="J21" s="14">
        <v>0.75306122448979596</v>
      </c>
      <c r="W21" s="48" t="str">
        <f>W7</f>
        <v>Autumn 2015</v>
      </c>
      <c r="X21" s="48" t="str">
        <f>W8</f>
        <v>Winter 2015</v>
      </c>
      <c r="Y21" s="41">
        <f>ABS(X7-X8)</f>
        <v>0.13096056842262738</v>
      </c>
      <c r="Z21" s="41">
        <f>SQRT(Z9/AA9/HARMEAN(Y7,Y8))</f>
        <v>4.4743733693745333E-2</v>
      </c>
      <c r="AA21" s="41">
        <f t="shared" si="0"/>
        <v>2.926903000965567</v>
      </c>
      <c r="AB21" s="41">
        <f t="shared" si="1"/>
        <v>-2.8480313937379487E-2</v>
      </c>
      <c r="AC21" s="41">
        <f t="shared" si="2"/>
        <v>0.29040145078263424</v>
      </c>
      <c r="AD21" s="41">
        <f>[1]!QDIST(AA21,COUNT($Y$4:$Y$8),AA$9)</f>
        <v>0.24692198573590785</v>
      </c>
      <c r="AE21" s="41">
        <f t="shared" si="3"/>
        <v>0.15944088236000686</v>
      </c>
      <c r="AF21" s="41">
        <f t="shared" si="4"/>
        <v>0.8623470666075036</v>
      </c>
    </row>
    <row r="22" spans="1:32" x14ac:dyDescent="0.25">
      <c r="J22" s="14">
        <v>0.51731621117517945</v>
      </c>
    </row>
    <row r="23" spans="1:32" x14ac:dyDescent="0.25">
      <c r="J23" s="14">
        <v>0.38331376472277412</v>
      </c>
      <c r="M23" s="1" t="s">
        <v>42</v>
      </c>
    </row>
    <row r="24" spans="1:32" ht="15.75" thickBot="1" x14ac:dyDescent="0.3">
      <c r="A24" s="29">
        <f>AVERAGE(A3:A11)</f>
        <v>0.68543087559629245</v>
      </c>
      <c r="B24" s="29">
        <f>AVERAGE(B3:B14)</f>
        <v>0.79544425271819019</v>
      </c>
      <c r="C24" s="29">
        <f>AVERAGE(C3:C20)</f>
        <v>0.79859399948095011</v>
      </c>
      <c r="D24" s="29">
        <f>AVERAGE(D3:D18)</f>
        <v>0.75184004826769057</v>
      </c>
      <c r="E24" s="29">
        <f>AVERAGE(E3:E11)</f>
        <v>0.6208794798450632</v>
      </c>
      <c r="G24" s="29">
        <f>AVERAGE(G3:G11)</f>
        <v>0.81278101097091848</v>
      </c>
      <c r="H24" s="29">
        <f>AVERAGE(H3:H20)</f>
        <v>0.82769308433076694</v>
      </c>
      <c r="I24" s="29">
        <f>AVERAGE(I3:I17)</f>
        <v>0.79095622631503004</v>
      </c>
      <c r="J24" s="29">
        <f>AVERAGE(J3:J23)</f>
        <v>0.82260473070028439</v>
      </c>
      <c r="K24" s="29">
        <f>AVERAGE(K3:K14)</f>
        <v>0.84975356588108841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08" t="s">
        <v>66</v>
      </c>
      <c r="B26" s="108"/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AVERAGE(G3:G23)</f>
        <v>0.81278101097091848</v>
      </c>
      <c r="Y26">
        <f>COUNT(G3:G23)</f>
        <v>9</v>
      </c>
      <c r="Z26">
        <f>DEVSQ(G3:G23)</f>
        <v>1.2718891311500554E-2</v>
      </c>
    </row>
    <row r="27" spans="1:32" ht="16.5" thickTop="1" thickBot="1" x14ac:dyDescent="0.3">
      <c r="A27" s="28" t="s">
        <v>67</v>
      </c>
      <c r="B27" s="28" t="s">
        <v>25</v>
      </c>
      <c r="D27" t="s">
        <v>71</v>
      </c>
      <c r="E27" s="14">
        <f>AVERAGE(A28:A91)</f>
        <v>0.74541026553954104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AVERAGE(H3:H23)</f>
        <v>0.82769308433076694</v>
      </c>
      <c r="Y27">
        <f>COUNT(H3:H23)</f>
        <v>18</v>
      </c>
      <c r="Z27">
        <f>DEVSQ(H3:H23)</f>
        <v>0.14023873936419218</v>
      </c>
    </row>
    <row r="28" spans="1:32" x14ac:dyDescent="0.25">
      <c r="A28" s="14">
        <v>0.85696916336498752</v>
      </c>
      <c r="B28" s="14">
        <v>0.8740727588791144</v>
      </c>
      <c r="D28" t="s">
        <v>72</v>
      </c>
      <c r="E28" s="14">
        <f>AVERAGE(B28:B102)</f>
        <v>0.82066120195595371</v>
      </c>
      <c r="M28" s="45" t="str">
        <f>G2</f>
        <v>Winter 2014</v>
      </c>
      <c r="N28">
        <f>COUNT(G3:G23)</f>
        <v>9</v>
      </c>
      <c r="O28" s="14">
        <f>SUM(G3:G23)</f>
        <v>7.3150290987382665</v>
      </c>
      <c r="P28" s="14">
        <f>AVERAGE(G3:G23)</f>
        <v>0.81278101097091848</v>
      </c>
      <c r="Q28">
        <f>VAR(G3:G23)</f>
        <v>1.5898614139375693E-3</v>
      </c>
      <c r="R28">
        <f>DEVSQ(G3:G23)</f>
        <v>1.2718891311500554E-2</v>
      </c>
      <c r="S28">
        <f>SQRT(P37/N28)</f>
        <v>3.5737177252083467E-2</v>
      </c>
      <c r="T28">
        <f>P28-S28*TINV(S26,O37)</f>
        <v>0.75321019276883139</v>
      </c>
      <c r="U28">
        <f>P28+S28*TINV(S26,O37)</f>
        <v>0.87235182917300558</v>
      </c>
      <c r="W28" s="45" t="str">
        <f>I2</f>
        <v>Summer 2014/2015</v>
      </c>
      <c r="X28" s="14">
        <f>AVERAGE(I3:I23)</f>
        <v>0.79095622631503004</v>
      </c>
      <c r="Y28">
        <f>COUNT(I3:I23)</f>
        <v>15</v>
      </c>
      <c r="Z28">
        <f>DEVSQ(I3:I23)</f>
        <v>0.20940716241464324</v>
      </c>
    </row>
    <row r="29" spans="1:32" x14ac:dyDescent="0.25">
      <c r="A29" s="14">
        <v>0.75100746960729758</v>
      </c>
      <c r="B29" s="14">
        <v>0.84735358500797786</v>
      </c>
      <c r="M29" s="45" t="str">
        <f>H2</f>
        <v>Spring 2014</v>
      </c>
      <c r="N29">
        <f>COUNT(H3:H23)</f>
        <v>18</v>
      </c>
      <c r="O29" s="14">
        <f>SUM(H3:H23)</f>
        <v>14.898475517953806</v>
      </c>
      <c r="P29" s="14">
        <f>AVERAGE(H3:H23)</f>
        <v>0.82769308433076694</v>
      </c>
      <c r="Q29">
        <f>VAR(H3:H23)</f>
        <v>8.2493376096585205E-3</v>
      </c>
      <c r="R29">
        <f>DEVSQ(H3:H23)</f>
        <v>0.14023873936419218</v>
      </c>
      <c r="S29">
        <f>SQRT(P37/N29)</f>
        <v>2.5270000375413847E-2</v>
      </c>
      <c r="T29">
        <f>P29-S29*TINV(S26,O37)</f>
        <v>0.78557015481924009</v>
      </c>
      <c r="U29">
        <f>P29+S29*TINV(S26,O37)</f>
        <v>0.86981601384229379</v>
      </c>
      <c r="W29" s="45" t="str">
        <f>J2</f>
        <v>Autumn 2015</v>
      </c>
      <c r="X29" s="14">
        <f>AVERAGE(J3:J23)</f>
        <v>0.82260473070028439</v>
      </c>
      <c r="Y29">
        <f>COUNT(J3:J23)</f>
        <v>21</v>
      </c>
      <c r="Z29">
        <f>DEVSQ(J3:J23)</f>
        <v>0.35967208480803253</v>
      </c>
    </row>
    <row r="30" spans="1:32" x14ac:dyDescent="0.25">
      <c r="A30" s="14">
        <v>0.73842915080028471</v>
      </c>
      <c r="B30" s="14">
        <v>0.84469676403914518</v>
      </c>
      <c r="M30" s="45" t="str">
        <f>I2</f>
        <v>Summer 2014/2015</v>
      </c>
      <c r="N30">
        <f>COUNT(I3:I23)</f>
        <v>15</v>
      </c>
      <c r="O30" s="14">
        <f>SUM(I3:I23)</f>
        <v>11.86434339472545</v>
      </c>
      <c r="P30" s="14">
        <f>AVERAGE(I3:I23)</f>
        <v>0.79095622631503004</v>
      </c>
      <c r="Q30">
        <f>VAR(I3:I23)</f>
        <v>1.4957654458188483E-2</v>
      </c>
      <c r="R30">
        <f>DEVSQ(I3:I23)</f>
        <v>0.20940716241464324</v>
      </c>
      <c r="S30">
        <f>SQRT(P37/N30)</f>
        <v>2.7681898467556358E-2</v>
      </c>
      <c r="T30">
        <f>P30-S30*TINV(S26,O37)</f>
        <v>0.7448128689517034</v>
      </c>
      <c r="U30">
        <f>P30+S30*TINV(S26,O37)</f>
        <v>0.83709958367835668</v>
      </c>
      <c r="W30" s="45" t="str">
        <f>K2</f>
        <v>Winter 2015</v>
      </c>
      <c r="X30" s="14">
        <f>AVERAGE(K3:K23)</f>
        <v>0.84975356588108841</v>
      </c>
      <c r="Y30">
        <f>COUNT(K3:K23)</f>
        <v>12</v>
      </c>
      <c r="Z30">
        <f>DEVSQ(K3:K23)</f>
        <v>8.2565000008135478E-2</v>
      </c>
    </row>
    <row r="31" spans="1:32" x14ac:dyDescent="0.25">
      <c r="A31" s="14">
        <v>0.72287102548802318</v>
      </c>
      <c r="B31" s="14">
        <v>0.81990805999341998</v>
      </c>
      <c r="M31" s="45" t="str">
        <f>J2</f>
        <v>Autumn 2015</v>
      </c>
      <c r="N31">
        <f>COUNT(J3:J23)</f>
        <v>21</v>
      </c>
      <c r="O31" s="14">
        <f>SUM(J3:J23)</f>
        <v>17.274699344705972</v>
      </c>
      <c r="P31" s="14">
        <f>AVERAGE(J3:J23)</f>
        <v>0.82260473070028439</v>
      </c>
      <c r="Q31">
        <f>VAR(J3:J23)</f>
        <v>1.7983604240401619E-2</v>
      </c>
      <c r="R31">
        <f>DEVSQ(J3:J23)</f>
        <v>0.35967208480803253</v>
      </c>
      <c r="S31">
        <f>SQRT(P37/N31)</f>
        <v>2.3395474268818061E-2</v>
      </c>
      <c r="T31">
        <f>P31-S31*TINV(S26,O37)</f>
        <v>0.78360647589721044</v>
      </c>
      <c r="U31">
        <f>P31+S31*TINV(S26,O37)</f>
        <v>0.86160298550335834</v>
      </c>
      <c r="W31" s="46"/>
      <c r="X31" s="46"/>
      <c r="Y31" s="46">
        <f>SUM(Y26:Y30)</f>
        <v>75</v>
      </c>
      <c r="Z31" s="46">
        <f>SUM(Z26:Z30)</f>
        <v>0.80460187790650406</v>
      </c>
      <c r="AA31" s="46">
        <f>Y31-COUNT(Y26:Y30)</f>
        <v>70</v>
      </c>
      <c r="AB31" s="46">
        <f>[1]!QCRIT(COUNT(Y26:Y30),AA31,AA24,2)</f>
        <v>3.55</v>
      </c>
    </row>
    <row r="32" spans="1:32" ht="15.75" thickBot="1" x14ac:dyDescent="0.3">
      <c r="A32" s="14">
        <v>0.71091751715754559</v>
      </c>
      <c r="B32" s="14">
        <v>0.81391995164284792</v>
      </c>
      <c r="M32" s="45" t="str">
        <f>K2</f>
        <v>Winter 2015</v>
      </c>
      <c r="N32">
        <f>COUNT(K3:K23)</f>
        <v>12</v>
      </c>
      <c r="O32" s="14">
        <f>SUM(K3:K23)</f>
        <v>10.197042790573061</v>
      </c>
      <c r="P32" s="14">
        <f>AVERAGE(K3:K23)</f>
        <v>0.84975356588108841</v>
      </c>
      <c r="Q32">
        <f>VAR(K3:K23)</f>
        <v>7.5059090916486798E-3</v>
      </c>
      <c r="R32">
        <f>DEVSQ(K3:K23)</f>
        <v>8.2565000008135478E-2</v>
      </c>
      <c r="S32">
        <f>SQRT(P37/N32)</f>
        <v>3.0949303359851639E-2</v>
      </c>
      <c r="T32">
        <f>P32-S32*TINV(S26,O37)</f>
        <v>0.79816372399385649</v>
      </c>
      <c r="U32">
        <f>P32+S32*TINV(S26,O37)</f>
        <v>0.90134340776832034</v>
      </c>
      <c r="W32" t="s">
        <v>108</v>
      </c>
    </row>
    <row r="33" spans="1:32" ht="15.75" thickTop="1" x14ac:dyDescent="0.25">
      <c r="A33" s="14">
        <v>0.69552801910629614</v>
      </c>
      <c r="B33" s="14">
        <v>0.79413008462295043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4">
        <v>0.65649229123963992</v>
      </c>
      <c r="B34" s="14">
        <v>0.79130658890488903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1.4912073359848455E-2</v>
      </c>
      <c r="Z34" s="46">
        <f>SQRT(Z31/AA31/HARMEAN(Y26,Y27))</f>
        <v>3.0949303359851639E-2</v>
      </c>
      <c r="AA34" s="46">
        <f>Y34/Z34</f>
        <v>0.48182258535721489</v>
      </c>
      <c r="AB34" s="46">
        <f>Y34-Z34*AB$31</f>
        <v>-9.4957953567624862E-2</v>
      </c>
      <c r="AC34" s="46">
        <f>Y34+Z34*AB$31</f>
        <v>0.12478210028732177</v>
      </c>
      <c r="AD34" s="46">
        <f>[1]!QDIST(AA34,COUNT($Y$26:$Y$30),AA$31)</f>
        <v>0.99703399059864528</v>
      </c>
      <c r="AE34" s="46">
        <f>Z34*AB$31</f>
        <v>0.10987002692747332</v>
      </c>
      <c r="AF34" s="46">
        <f>Y34*SQRT(AA$31/Z$31)</f>
        <v>0.13909019967881472</v>
      </c>
    </row>
    <row r="35" spans="1:32" ht="15.75" thickTop="1" x14ac:dyDescent="0.25">
      <c r="A35" s="14">
        <v>0.5576476687600892</v>
      </c>
      <c r="B35" s="14">
        <v>0.79018640732584089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2.1824784655888441E-2</v>
      </c>
      <c r="Z35" s="21">
        <f>SQRT(Z31/AA31/HARMEAN(Y26,Y28))</f>
        <v>3.1964303063847101E-2</v>
      </c>
      <c r="AA35" s="21">
        <f t="shared" ref="AA35:AA43" si="5">Y35/Z35</f>
        <v>0.68278618846450434</v>
      </c>
      <c r="AB35" s="21">
        <f t="shared" ref="AB35:AB43" si="6">Y35-Z35*AB$31</f>
        <v>-9.1648491220768763E-2</v>
      </c>
      <c r="AC35" s="21">
        <f t="shared" ref="AC35:AC43" si="7">Y35+Z35*AB$31</f>
        <v>0.13529806053254564</v>
      </c>
      <c r="AD35" s="21">
        <f>[1]!QDIST(AA35,COUNT($Y$26:$Y$30),AA$31)</f>
        <v>0.98869957086574001</v>
      </c>
      <c r="AE35" s="21">
        <f t="shared" ref="AE35:AE43" si="8">Z35*AB$31</f>
        <v>0.1134732758766572</v>
      </c>
      <c r="AF35" s="21">
        <f t="shared" ref="AF35:AF43" si="9">Y35*SQRT(AA$31/Z$31)</f>
        <v>0.20356751086728189</v>
      </c>
    </row>
    <row r="36" spans="1:32" x14ac:dyDescent="0.25">
      <c r="A36" s="14">
        <v>0.47901557484246826</v>
      </c>
      <c r="B36" s="14">
        <v>0.73945489832208122</v>
      </c>
      <c r="M36" t="s">
        <v>38</v>
      </c>
      <c r="N36">
        <f>N38-N37</f>
        <v>2.4920424060872026E-2</v>
      </c>
      <c r="O36">
        <f>COUNTA(M28:M32)-1</f>
        <v>4</v>
      </c>
      <c r="P36">
        <f>N36/O36</f>
        <v>6.2301060152180066E-3</v>
      </c>
      <c r="Q36">
        <f>P36/P37</f>
        <v>0.54201640965587805</v>
      </c>
      <c r="R36">
        <f>FDIST(Q36,O36,O37)</f>
        <v>0.70537253198320327</v>
      </c>
      <c r="S36">
        <f>FINV(S26,O36,O37)</f>
        <v>2.0269473598072323</v>
      </c>
      <c r="T36">
        <f>SQRT(DEVSQ(P28:P32)/(P37*O36))</f>
        <v>0.2002682523923803</v>
      </c>
      <c r="U36">
        <f>(N38-O38*P37)/(N38+P37)</f>
        <v>-2.5037348539790599E-2</v>
      </c>
      <c r="W36" s="11" t="str">
        <f>W26</f>
        <v>Winter 2014</v>
      </c>
      <c r="X36" s="11" t="str">
        <f>W29</f>
        <v>Autumn 2015</v>
      </c>
      <c r="Y36" s="21">
        <f>ABS(X26-X29)</f>
        <v>9.8237197293659095E-3</v>
      </c>
      <c r="Z36" s="21">
        <f>SQRT(Z31/AA31/HARMEAN(Y26,Y29))</f>
        <v>3.0203427406585496E-2</v>
      </c>
      <c r="AA36" s="21">
        <f t="shared" si="5"/>
        <v>0.3252518198389619</v>
      </c>
      <c r="AB36" s="21">
        <f t="shared" si="6"/>
        <v>-9.73984475640126E-2</v>
      </c>
      <c r="AC36" s="21">
        <f t="shared" si="7"/>
        <v>0.11704588702274442</v>
      </c>
      <c r="AD36" s="21">
        <f>[1]!QDIST(AA36,COUNT($Y$26:$Y$30),AA$31)</f>
        <v>0.99936476595546042</v>
      </c>
      <c r="AE36" s="21">
        <f t="shared" si="8"/>
        <v>0.10722216729337851</v>
      </c>
      <c r="AF36" s="21">
        <f t="shared" si="9"/>
        <v>9.1629319798363848E-2</v>
      </c>
    </row>
    <row r="37" spans="1:32" x14ac:dyDescent="0.25">
      <c r="A37" s="14">
        <v>0.88534131644203462</v>
      </c>
      <c r="B37" s="14">
        <v>0.94557321893790625</v>
      </c>
      <c r="M37" t="s">
        <v>39</v>
      </c>
      <c r="N37">
        <f>SUM(R28:R32)</f>
        <v>0.80460187790650406</v>
      </c>
      <c r="O37">
        <f>O38-O36</f>
        <v>70</v>
      </c>
      <c r="P37">
        <f>N37/O37</f>
        <v>1.1494312541521487E-2</v>
      </c>
      <c r="W37" s="11" t="str">
        <f>W26</f>
        <v>Winter 2014</v>
      </c>
      <c r="X37" s="11" t="str">
        <f>W30</f>
        <v>Winter 2015</v>
      </c>
      <c r="Y37" s="21">
        <f>ABS(X26-X30)</f>
        <v>3.697255491016993E-2</v>
      </c>
      <c r="Z37" s="21">
        <f>SQRT(Z31/AA31/HARMEAN(Y26,Y30))</f>
        <v>3.3429068311926942E-2</v>
      </c>
      <c r="AA37" s="21">
        <f t="shared" si="5"/>
        <v>1.1060001602551015</v>
      </c>
      <c r="AB37" s="21">
        <f t="shared" si="6"/>
        <v>-8.1700637597170708E-2</v>
      </c>
      <c r="AC37" s="21">
        <f t="shared" si="7"/>
        <v>0.15564574741751058</v>
      </c>
      <c r="AD37" s="21">
        <f>[1]!QDIST(AA37,COUNT($Y$26:$Y$30),AA$31)</f>
        <v>0.93498520441261845</v>
      </c>
      <c r="AE37" s="21">
        <f t="shared" si="8"/>
        <v>0.11867319250734064</v>
      </c>
      <c r="AF37" s="21">
        <f t="shared" si="9"/>
        <v>0.34485613911597196</v>
      </c>
    </row>
    <row r="38" spans="1:32" x14ac:dyDescent="0.25">
      <c r="A38" s="14">
        <v>0.88207097505261078</v>
      </c>
      <c r="B38" s="14">
        <v>0.93989228023425986</v>
      </c>
      <c r="M38" s="41" t="s">
        <v>40</v>
      </c>
      <c r="N38" s="41">
        <f>DEVSQ(G3:K23)</f>
        <v>0.82952230196737609</v>
      </c>
      <c r="O38" s="41">
        <f>COUNT(G3:K23)-1</f>
        <v>74</v>
      </c>
      <c r="P38" s="41">
        <f>N38/O38</f>
        <v>1.1209760837396974E-2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3.6736858015736895E-2</v>
      </c>
      <c r="Z38" s="21">
        <f>SQRT(Z31/AA31/HARMEAN(Y27,Y28))</f>
        <v>2.6503399986997096E-2</v>
      </c>
      <c r="AA38" s="21">
        <f t="shared" si="5"/>
        <v>1.3861186879328864</v>
      </c>
      <c r="AB38" s="21">
        <f t="shared" si="6"/>
        <v>-5.7350211938102788E-2</v>
      </c>
      <c r="AC38" s="21">
        <f t="shared" si="7"/>
        <v>0.13082392796957659</v>
      </c>
      <c r="AD38" s="21">
        <f>[1]!QDIST(AA38,COUNT($Y$26:$Y$30),AA$31)</f>
        <v>0.86331423244050076</v>
      </c>
      <c r="AE38" s="21">
        <f t="shared" si="8"/>
        <v>9.4087069953839683E-2</v>
      </c>
      <c r="AF38" s="21">
        <f t="shared" si="9"/>
        <v>0.34265771054609662</v>
      </c>
    </row>
    <row r="39" spans="1:32" x14ac:dyDescent="0.25">
      <c r="A39" s="14">
        <v>0.87744285073957873</v>
      </c>
      <c r="B39" s="14">
        <v>0.92056713499672205</v>
      </c>
      <c r="W39" s="11" t="str">
        <f>W27</f>
        <v>Spring 2014</v>
      </c>
      <c r="X39" s="11" t="str">
        <f>W29</f>
        <v>Autumn 2015</v>
      </c>
      <c r="Y39" s="21">
        <f>ABS(X27-X29)</f>
        <v>5.088353630482545E-3</v>
      </c>
      <c r="Z39" s="21">
        <f>SQRT(Z31/AA31/HARMEAN(Y27,Y29))</f>
        <v>2.4350781663391666E-2</v>
      </c>
      <c r="AA39" s="21">
        <f t="shared" si="5"/>
        <v>0.20896058700785955</v>
      </c>
      <c r="AB39" s="21">
        <f t="shared" si="6"/>
        <v>-8.1356921274557861E-2</v>
      </c>
      <c r="AC39" s="21">
        <f t="shared" si="7"/>
        <v>9.1533628535522951E-2</v>
      </c>
      <c r="AD39" s="21">
        <f>[1]!QDIST(AA39,COUNT($Y$26:$Y$30),AA$31)</f>
        <v>0.99989011349028745</v>
      </c>
      <c r="AE39" s="21">
        <f t="shared" si="8"/>
        <v>8.6445274905040406E-2</v>
      </c>
      <c r="AF39" s="21">
        <f t="shared" si="9"/>
        <v>4.7460879880450876E-2</v>
      </c>
    </row>
    <row r="40" spans="1:32" x14ac:dyDescent="0.25">
      <c r="A40" s="14">
        <v>0.87741077614141727</v>
      </c>
      <c r="B40" s="14">
        <v>0.90551082183749909</v>
      </c>
      <c r="W40" s="11" t="str">
        <f>W27</f>
        <v>Spring 2014</v>
      </c>
      <c r="X40" s="11" t="str">
        <f>W30</f>
        <v>Winter 2015</v>
      </c>
      <c r="Y40" s="21">
        <f>ABS(X27-X30)</f>
        <v>2.2060481550321476E-2</v>
      </c>
      <c r="Z40" s="21">
        <f>SQRT(Z31/AA31/HARMEAN(Y27,Y30))</f>
        <v>2.8252719315435285E-2</v>
      </c>
      <c r="AA40" s="21">
        <f t="shared" si="5"/>
        <v>0.78082684020681825</v>
      </c>
      <c r="AB40" s="21">
        <f t="shared" si="6"/>
        <v>-7.8236672019473777E-2</v>
      </c>
      <c r="AC40" s="21">
        <f t="shared" si="7"/>
        <v>0.12235763512011673</v>
      </c>
      <c r="AD40" s="21">
        <f>[1]!QDIST(AA40,COUNT($Y$26:$Y$30),AA$31)</f>
        <v>0.98132830408306559</v>
      </c>
      <c r="AE40" s="21">
        <f t="shared" si="8"/>
        <v>0.10029715356979525</v>
      </c>
      <c r="AF40" s="21">
        <f t="shared" si="9"/>
        <v>0.20576593943715721</v>
      </c>
    </row>
    <row r="41" spans="1:32" x14ac:dyDescent="0.25">
      <c r="A41" s="14">
        <v>0.87156748197947986</v>
      </c>
      <c r="B41" s="14">
        <v>0.8970433387374438</v>
      </c>
      <c r="W41" s="11" t="str">
        <f>W28</f>
        <v>Summer 2014/2015</v>
      </c>
      <c r="X41" s="11" t="str">
        <f>W29</f>
        <v>Autumn 2015</v>
      </c>
      <c r="Y41" s="21">
        <f>ABS(X28-X29)</f>
        <v>3.164850438525435E-2</v>
      </c>
      <c r="Z41" s="21">
        <f>SQRT(Z31/AA31/HARMEAN(Y28,Y29))</f>
        <v>2.5628458001126668E-2</v>
      </c>
      <c r="AA41" s="21">
        <f t="shared" si="5"/>
        <v>1.2348969408874708</v>
      </c>
      <c r="AB41" s="21">
        <f t="shared" si="6"/>
        <v>-5.933252151874531E-2</v>
      </c>
      <c r="AC41" s="21">
        <f t="shared" si="7"/>
        <v>0.12262953028925401</v>
      </c>
      <c r="AD41" s="21">
        <f>[1]!QDIST(AA41,COUNT($Y$26:$Y$30),AA$31)</f>
        <v>0.90576642192953893</v>
      </c>
      <c r="AE41" s="21">
        <f t="shared" si="8"/>
        <v>9.098102590399966E-2</v>
      </c>
      <c r="AF41" s="21">
        <f t="shared" si="9"/>
        <v>0.29519683066564573</v>
      </c>
    </row>
    <row r="42" spans="1:32" x14ac:dyDescent="0.25">
      <c r="A42" s="14">
        <v>0.86047560739833728</v>
      </c>
      <c r="B42" s="14">
        <v>0.88710265665293042</v>
      </c>
      <c r="W42" s="11" t="str">
        <f>W28</f>
        <v>Summer 2014/2015</v>
      </c>
      <c r="X42" s="11" t="str">
        <f>W30</f>
        <v>Winter 2015</v>
      </c>
      <c r="Y42" s="21">
        <f>ABS(X28-X30)</f>
        <v>5.8797339566058371E-2</v>
      </c>
      <c r="Z42" s="21">
        <f>SQRT(Z31/AA31/HARMEAN(Y28,Y30))</f>
        <v>2.9361087183789901E-2</v>
      </c>
      <c r="AA42" s="21">
        <f t="shared" si="5"/>
        <v>2.0025600277676388</v>
      </c>
      <c r="AB42" s="21">
        <f t="shared" si="6"/>
        <v>-4.5434519936395773E-2</v>
      </c>
      <c r="AC42" s="21">
        <f t="shared" si="7"/>
        <v>0.16302919906851251</v>
      </c>
      <c r="AD42" s="21">
        <f>[1]!QDIST(AA42,COUNT($Y$26:$Y$30),AA$31)</f>
        <v>0.61955337615690265</v>
      </c>
      <c r="AE42" s="21">
        <f t="shared" si="8"/>
        <v>0.10423185950245414</v>
      </c>
      <c r="AF42" s="21">
        <f t="shared" si="9"/>
        <v>0.54842364998325388</v>
      </c>
    </row>
    <row r="43" spans="1:32" x14ac:dyDescent="0.25">
      <c r="A43" s="14">
        <v>0.83552804351903953</v>
      </c>
      <c r="B43" s="14">
        <v>0.86942361008328872</v>
      </c>
      <c r="W43" s="48" t="str">
        <f>W29</f>
        <v>Autumn 2015</v>
      </c>
      <c r="X43" s="48" t="str">
        <f>W30</f>
        <v>Winter 2015</v>
      </c>
      <c r="Y43" s="41">
        <f>ABS(X29-X30)</f>
        <v>2.7148835180804021E-2</v>
      </c>
      <c r="Z43" s="41">
        <f>SQRT(Z31/AA31/HARMEAN(Y29,Y30))</f>
        <v>2.7433625304751935E-2</v>
      </c>
      <c r="AA43" s="41">
        <f t="shared" si="5"/>
        <v>0.98961893950273561</v>
      </c>
      <c r="AB43" s="41">
        <f t="shared" si="6"/>
        <v>-7.0240534651065348E-2</v>
      </c>
      <c r="AC43" s="41">
        <f t="shared" si="7"/>
        <v>0.12453820501267339</v>
      </c>
      <c r="AD43" s="41">
        <f>[1]!QDIST(AA43,COUNT($Y$26:$Y$30),AA$31)</f>
        <v>0.95587559597104554</v>
      </c>
      <c r="AE43" s="41">
        <f t="shared" si="8"/>
        <v>9.7389369831869368E-2</v>
      </c>
      <c r="AF43" s="41">
        <f t="shared" si="9"/>
        <v>0.2532268193176081</v>
      </c>
    </row>
    <row r="44" spans="1:32" x14ac:dyDescent="0.25">
      <c r="A44" s="14">
        <v>0.82074877771080301</v>
      </c>
      <c r="B44" s="14">
        <v>0.86195107293507622</v>
      </c>
    </row>
    <row r="45" spans="1:32" x14ac:dyDescent="0.25">
      <c r="A45" s="14">
        <v>0.81450277123017134</v>
      </c>
      <c r="B45" s="14">
        <v>0.84076339389367727</v>
      </c>
      <c r="M45" s="1" t="s">
        <v>70</v>
      </c>
    </row>
    <row r="46" spans="1:32" x14ac:dyDescent="0.25">
      <c r="A46" s="14">
        <v>0.71364994595969222</v>
      </c>
      <c r="B46" s="14">
        <v>0.83352045585523493</v>
      </c>
      <c r="M46" s="2" t="s">
        <v>65</v>
      </c>
      <c r="U46" s="2" t="s">
        <v>74</v>
      </c>
    </row>
    <row r="47" spans="1:32" x14ac:dyDescent="0.25">
      <c r="A47" s="14">
        <v>0.59665733574839452</v>
      </c>
      <c r="B47" s="14">
        <v>0.8264768256592141</v>
      </c>
      <c r="M47" t="s">
        <v>56</v>
      </c>
    </row>
    <row r="48" spans="1:32" ht="30.75" thickBot="1" x14ac:dyDescent="0.3">
      <c r="A48" s="14">
        <v>0.50993515069672191</v>
      </c>
      <c r="B48" s="14">
        <v>0.80178123216226582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4">
        <v>0.88782023880767158</v>
      </c>
      <c r="B49" s="14">
        <v>0.80074046722977654</v>
      </c>
      <c r="M49" s="25"/>
      <c r="N49" s="25" t="s">
        <v>69</v>
      </c>
      <c r="O49" s="25" t="s">
        <v>68</v>
      </c>
      <c r="U49" s="36" t="s">
        <v>132</v>
      </c>
      <c r="V49" t="str">
        <f>IF(V57&lt;=Summary!$B$4,Summary!$A$4,IF(V57&lt;=Summary!$B$5,Summary!$A$5,IF(V57&lt;=Summary!$B$6,Summary!$A$6,Summary!$A$7)))</f>
        <v>***</v>
      </c>
      <c r="W49" t="str">
        <f>IF(W57&lt;=Summary!$B$4,Summary!$A$4,IF(W57&lt;=Summary!$B$5,Summary!$A$5,IF(W57&lt;=Summary!$B$6,Summary!$A$6,Summary!$A$7)))</f>
        <v>***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*</v>
      </c>
      <c r="AA49" t="str">
        <f>IF(AA57&lt;=Summary!$B$4,Summary!$A$4,IF(AA57&lt;=Summary!$B$5,Summary!$A$5,IF(AA57&lt;=Summary!$B$6,Summary!$A$6,Summary!$A$7)))</f>
        <v>**</v>
      </c>
    </row>
    <row r="50" spans="1:27" x14ac:dyDescent="0.25">
      <c r="A50" s="14">
        <v>0.86144336007790501</v>
      </c>
      <c r="B50" s="14">
        <v>0.78806517641813434</v>
      </c>
      <c r="M50" s="23" t="s">
        <v>57</v>
      </c>
      <c r="N50" s="23">
        <v>0.82066120195595371</v>
      </c>
      <c r="O50" s="23">
        <v>0.74541026553954104</v>
      </c>
      <c r="U50" s="37" t="s">
        <v>77</v>
      </c>
      <c r="V50" t="s">
        <v>69</v>
      </c>
      <c r="W50" t="s">
        <v>69</v>
      </c>
      <c r="X50" t="s">
        <v>69</v>
      </c>
      <c r="Y50" t="s">
        <v>68</v>
      </c>
      <c r="Z50" t="s">
        <v>69</v>
      </c>
      <c r="AA50" t="s">
        <v>69</v>
      </c>
    </row>
    <row r="51" spans="1:27" x14ac:dyDescent="0.25">
      <c r="A51" s="14">
        <v>0.86130731047734266</v>
      </c>
      <c r="B51" s="14">
        <v>0.76445627157652474</v>
      </c>
      <c r="M51" s="23" t="s">
        <v>31</v>
      </c>
      <c r="N51" s="23">
        <v>1.1209760837397793E-2</v>
      </c>
      <c r="O51" s="23">
        <v>2.5623570748696207E-2</v>
      </c>
      <c r="U51" s="37" t="s">
        <v>78</v>
      </c>
      <c r="V51" t="s">
        <v>68</v>
      </c>
      <c r="W51" t="s">
        <v>68</v>
      </c>
      <c r="X51" t="s">
        <v>68</v>
      </c>
      <c r="Y51" t="s">
        <v>69</v>
      </c>
      <c r="Z51" t="s">
        <v>68</v>
      </c>
      <c r="AA51" t="s">
        <v>68</v>
      </c>
    </row>
    <row r="52" spans="1:27" x14ac:dyDescent="0.25">
      <c r="A52" s="14">
        <v>0.85733555833680997</v>
      </c>
      <c r="B52" s="14">
        <v>0.71891143183879491</v>
      </c>
      <c r="M52" s="23" t="s">
        <v>58</v>
      </c>
      <c r="N52" s="23">
        <v>75</v>
      </c>
      <c r="O52" s="23">
        <v>64</v>
      </c>
      <c r="U52" s="38" t="s">
        <v>79</v>
      </c>
      <c r="V52" s="33">
        <v>0.82066120195595371</v>
      </c>
      <c r="W52" s="33">
        <v>0.81278101097091848</v>
      </c>
      <c r="X52" s="33">
        <v>0.82769308433076694</v>
      </c>
      <c r="Y52" s="33">
        <v>0.79859399948095011</v>
      </c>
      <c r="Z52" s="33">
        <v>0.82260473070028439</v>
      </c>
      <c r="AA52" s="33">
        <v>0.84975356588108841</v>
      </c>
    </row>
    <row r="53" spans="1:27" x14ac:dyDescent="0.25">
      <c r="A53" s="14">
        <v>0.85705899861101931</v>
      </c>
      <c r="B53" s="14">
        <v>0.69569274994086716</v>
      </c>
      <c r="M53" s="23" t="s">
        <v>59</v>
      </c>
      <c r="N53" s="23">
        <v>0</v>
      </c>
      <c r="O53" s="23"/>
      <c r="U53" s="38" t="s">
        <v>80</v>
      </c>
      <c r="V53" s="33">
        <v>0.74541026553954104</v>
      </c>
      <c r="W53" s="33">
        <v>0.68543087559629245</v>
      </c>
      <c r="X53" s="33">
        <v>0.79544425271819019</v>
      </c>
      <c r="Y53" s="33">
        <v>0.79095622631503004</v>
      </c>
      <c r="Z53" s="33">
        <v>0.75184004826769057</v>
      </c>
      <c r="AA53" s="33">
        <v>0.6208794798450632</v>
      </c>
    </row>
    <row r="54" spans="1:27" x14ac:dyDescent="0.25">
      <c r="A54" s="14">
        <v>0.85650608606206058</v>
      </c>
      <c r="B54" s="14">
        <v>0.60100337896419054</v>
      </c>
      <c r="M54" s="23" t="s">
        <v>34</v>
      </c>
      <c r="N54" s="23">
        <v>106</v>
      </c>
      <c r="O54" s="23"/>
      <c r="S54" s="33"/>
      <c r="U54" s="38" t="s">
        <v>81</v>
      </c>
      <c r="V54" s="33">
        <v>1.1209760837397793E-2</v>
      </c>
      <c r="W54" s="33">
        <v>1.5898614139375693E-3</v>
      </c>
      <c r="X54" s="33">
        <v>6.2583390129072602E-3</v>
      </c>
      <c r="Y54" s="33">
        <v>6.2583390129072602E-3</v>
      </c>
      <c r="Z54" s="33">
        <v>1.7983604240401619E-2</v>
      </c>
      <c r="AA54" s="33">
        <v>7.5059090916486798E-3</v>
      </c>
    </row>
    <row r="55" spans="1:27" x14ac:dyDescent="0.25">
      <c r="A55" s="14">
        <v>0.85176470588235287</v>
      </c>
      <c r="B55" s="14">
        <v>0.91246784176283069</v>
      </c>
      <c r="M55" s="23" t="s">
        <v>60</v>
      </c>
      <c r="N55" s="23">
        <v>3.2092015489566279</v>
      </c>
      <c r="O55" s="23"/>
      <c r="S55" s="33"/>
      <c r="U55" s="38" t="s">
        <v>82</v>
      </c>
      <c r="V55" s="33">
        <v>2.5623570748696207E-2</v>
      </c>
      <c r="W55" s="33">
        <v>1.2307630381943713E-2</v>
      </c>
      <c r="X55" s="33">
        <v>1.4957654458188483E-2</v>
      </c>
      <c r="Y55" s="33">
        <v>1.4957654458188483E-2</v>
      </c>
      <c r="Z55" s="33">
        <v>1.9567699731948097E-2</v>
      </c>
      <c r="AA55" s="33">
        <v>8.6621023817316511E-2</v>
      </c>
    </row>
    <row r="56" spans="1:27" x14ac:dyDescent="0.25">
      <c r="A56" s="14">
        <v>0.83476861819107806</v>
      </c>
      <c r="B56" s="14">
        <v>0.89711836608586581</v>
      </c>
      <c r="M56" s="23" t="s">
        <v>61</v>
      </c>
      <c r="N56" s="23">
        <v>8.8067731782895007E-4</v>
      </c>
      <c r="O56" s="23"/>
      <c r="S56" s="33"/>
      <c r="U56" s="39" t="s">
        <v>60</v>
      </c>
      <c r="V56" s="33">
        <v>3.2092015489566279</v>
      </c>
      <c r="W56" s="33">
        <v>3.2408016591298932</v>
      </c>
      <c r="X56" s="33">
        <v>0.20827052888020856</v>
      </c>
      <c r="Y56" s="33">
        <v>0.20827052888020856</v>
      </c>
      <c r="Z56" s="33">
        <v>1.5518632877547405</v>
      </c>
      <c r="AA56" s="33">
        <v>2.2606515040040707</v>
      </c>
    </row>
    <row r="57" spans="1:27" x14ac:dyDescent="0.25">
      <c r="A57" s="14">
        <v>0.83193919984704368</v>
      </c>
      <c r="B57" s="14">
        <v>0.87929630136297898</v>
      </c>
      <c r="M57" s="23" t="s">
        <v>62</v>
      </c>
      <c r="N57" s="23">
        <v>1.2895892408456322</v>
      </c>
      <c r="O57" s="23"/>
      <c r="S57" s="33"/>
      <c r="U57" s="39" t="s">
        <v>83</v>
      </c>
      <c r="V57" s="33">
        <v>8.8067731782895007E-4</v>
      </c>
      <c r="W57" s="33">
        <v>4.4286910794207549E-3</v>
      </c>
      <c r="X57" s="33">
        <v>0.41842552782415793</v>
      </c>
      <c r="Y57" s="33">
        <v>0.41842552782415793</v>
      </c>
      <c r="Z57" s="33">
        <v>6.5265054420107368E-2</v>
      </c>
      <c r="AA57" s="33">
        <v>2.5061598083821558E-2</v>
      </c>
    </row>
    <row r="58" spans="1:27" x14ac:dyDescent="0.25">
      <c r="A58" s="14">
        <v>0.8254695591990644</v>
      </c>
      <c r="B58" s="14">
        <v>0.87893679030156369</v>
      </c>
      <c r="M58" s="23" t="s">
        <v>63</v>
      </c>
      <c r="N58" s="23">
        <v>1.7613546356579001E-3</v>
      </c>
      <c r="O58" s="23"/>
      <c r="S58" s="34"/>
      <c r="U58" s="39" t="s">
        <v>62</v>
      </c>
      <c r="V58" s="34">
        <v>1.2895892408456322</v>
      </c>
      <c r="W58" s="34">
        <v>1.3721836411103363</v>
      </c>
      <c r="X58" s="34">
        <v>1.3194602398161621</v>
      </c>
      <c r="Y58" s="34">
        <v>1.3194602398161621</v>
      </c>
      <c r="Z58" s="34">
        <v>1.3085727931295197</v>
      </c>
      <c r="AA58" s="34">
        <v>1.383028738396632</v>
      </c>
    </row>
    <row r="59" spans="1:27" ht="15.75" thickBot="1" x14ac:dyDescent="0.3">
      <c r="A59" s="14">
        <v>0.81137453037958296</v>
      </c>
      <c r="B59" s="14">
        <v>0.87690695500528348</v>
      </c>
      <c r="M59" s="24" t="s">
        <v>64</v>
      </c>
      <c r="N59" s="24">
        <v>1.6593560339471876</v>
      </c>
      <c r="O59" s="24"/>
    </row>
    <row r="60" spans="1:27" x14ac:dyDescent="0.25">
      <c r="A60" s="14">
        <v>0.79681956675988153</v>
      </c>
      <c r="B60" s="14">
        <v>0.84950595330846301</v>
      </c>
    </row>
    <row r="61" spans="1:27" x14ac:dyDescent="0.25">
      <c r="A61" s="14">
        <v>0.75344549146270712</v>
      </c>
      <c r="B61" s="14">
        <v>0.84445329476080433</v>
      </c>
      <c r="M61" s="2" t="s">
        <v>20</v>
      </c>
    </row>
    <row r="62" spans="1:27" x14ac:dyDescent="0.25">
      <c r="A62" s="14">
        <v>0.75242089906081877</v>
      </c>
      <c r="B62" s="14">
        <v>0.83707264957264949</v>
      </c>
      <c r="M62" t="s">
        <v>56</v>
      </c>
    </row>
    <row r="63" spans="1:27" ht="15.75" thickBot="1" x14ac:dyDescent="0.3">
      <c r="A63" s="14">
        <v>0.74080101063089487</v>
      </c>
      <c r="B63" s="14">
        <v>0.82538329916588027</v>
      </c>
    </row>
    <row r="64" spans="1:27" x14ac:dyDescent="0.25">
      <c r="A64" s="14">
        <v>0.73538119087367837</v>
      </c>
      <c r="B64" s="14">
        <v>0.81680902052353443</v>
      </c>
      <c r="M64" s="25"/>
      <c r="N64" s="25" t="s">
        <v>69</v>
      </c>
      <c r="O64" s="25" t="s">
        <v>68</v>
      </c>
    </row>
    <row r="65" spans="1:15" x14ac:dyDescent="0.25">
      <c r="A65" s="14">
        <v>0.68199999999999994</v>
      </c>
      <c r="B65" s="14">
        <v>0.76354414630085454</v>
      </c>
      <c r="M65" s="23" t="s">
        <v>57</v>
      </c>
      <c r="N65" s="23">
        <v>0.81278101097091848</v>
      </c>
      <c r="O65" s="23">
        <v>0.68543087559629245</v>
      </c>
    </row>
    <row r="66" spans="1:15" x14ac:dyDescent="0.25">
      <c r="A66" s="14">
        <v>0.57703566599719081</v>
      </c>
      <c r="B66" s="14">
        <v>0.71007002629611493</v>
      </c>
      <c r="M66" s="23" t="s">
        <v>31</v>
      </c>
      <c r="N66" s="23">
        <v>1.5898614139375693E-3</v>
      </c>
      <c r="O66" s="23">
        <v>1.2307630381943713E-2</v>
      </c>
    </row>
    <row r="67" spans="1:15" x14ac:dyDescent="0.25">
      <c r="A67" s="14">
        <v>0.90714285714285703</v>
      </c>
      <c r="B67" s="14">
        <v>0.70204586476332709</v>
      </c>
      <c r="M67" s="23" t="s">
        <v>58</v>
      </c>
      <c r="N67" s="23">
        <v>9</v>
      </c>
      <c r="O67" s="23">
        <v>9</v>
      </c>
    </row>
    <row r="68" spans="1:15" x14ac:dyDescent="0.25">
      <c r="A68" s="14">
        <v>0.89090909090909087</v>
      </c>
      <c r="B68" s="14">
        <v>0.58183129549507406</v>
      </c>
      <c r="M68" s="23" t="s">
        <v>59</v>
      </c>
      <c r="N68" s="23">
        <v>0</v>
      </c>
      <c r="O68" s="23"/>
    </row>
    <row r="69" spans="1:15" x14ac:dyDescent="0.25">
      <c r="A69" s="14">
        <v>0.88467741935483879</v>
      </c>
      <c r="B69" s="14">
        <v>0.4889015900202241</v>
      </c>
      <c r="M69" s="23" t="s">
        <v>34</v>
      </c>
      <c r="N69" s="23">
        <v>10</v>
      </c>
      <c r="O69" s="23"/>
    </row>
    <row r="70" spans="1:15" x14ac:dyDescent="0.25">
      <c r="A70" s="14">
        <v>0.85267813118708613</v>
      </c>
      <c r="B70" s="14">
        <v>0.92929292929292928</v>
      </c>
      <c r="M70" s="23" t="s">
        <v>60</v>
      </c>
      <c r="N70" s="23">
        <v>3.2408016591298932</v>
      </c>
      <c r="O70" s="23"/>
    </row>
    <row r="71" spans="1:15" x14ac:dyDescent="0.25">
      <c r="A71" s="14">
        <v>0.82434489283804346</v>
      </c>
      <c r="B71" s="14">
        <v>0.92330827067669186</v>
      </c>
      <c r="M71" s="23" t="s">
        <v>61</v>
      </c>
      <c r="N71" s="23">
        <v>4.4286910794207549E-3</v>
      </c>
      <c r="O71" s="23"/>
    </row>
    <row r="72" spans="1:15" x14ac:dyDescent="0.25">
      <c r="A72" s="14">
        <v>0.81470588235294117</v>
      </c>
      <c r="B72" s="14">
        <v>0.91785714285714282</v>
      </c>
      <c r="M72" s="23" t="s">
        <v>62</v>
      </c>
      <c r="N72" s="23">
        <v>1.3721836411103363</v>
      </c>
      <c r="O72" s="23"/>
    </row>
    <row r="73" spans="1:15" x14ac:dyDescent="0.25">
      <c r="A73" s="14">
        <v>0.81179112430539691</v>
      </c>
      <c r="B73" s="14">
        <v>0.9058796228111653</v>
      </c>
      <c r="M73" s="23" t="s">
        <v>63</v>
      </c>
      <c r="N73" s="23">
        <v>8.8573821588415098E-3</v>
      </c>
      <c r="O73" s="23"/>
    </row>
    <row r="74" spans="1:15" ht="15.75" thickBot="1" x14ac:dyDescent="0.3">
      <c r="A74" s="14">
        <v>0.80480769230769234</v>
      </c>
      <c r="B74" s="14">
        <v>0.90316961880692315</v>
      </c>
      <c r="M74" s="24" t="s">
        <v>64</v>
      </c>
      <c r="N74" s="24">
        <v>1.812461122811676</v>
      </c>
      <c r="O74" s="24"/>
    </row>
    <row r="75" spans="1:15" x14ac:dyDescent="0.25">
      <c r="A75" s="14">
        <v>0.80157480314960627</v>
      </c>
      <c r="B75" s="14">
        <v>0.89480519480519483</v>
      </c>
    </row>
    <row r="76" spans="1:15" x14ac:dyDescent="0.25">
      <c r="A76" s="14">
        <v>0.77489442974540479</v>
      </c>
      <c r="B76" s="14">
        <v>0.89203539823008848</v>
      </c>
      <c r="M76" s="2" t="s">
        <v>21</v>
      </c>
    </row>
    <row r="77" spans="1:15" x14ac:dyDescent="0.25">
      <c r="A77" s="14">
        <v>0.72721969948683873</v>
      </c>
      <c r="B77" s="14">
        <v>0.88099173553719012</v>
      </c>
      <c r="M77" t="s">
        <v>56</v>
      </c>
    </row>
    <row r="78" spans="1:15" ht="15.75" thickBot="1" x14ac:dyDescent="0.3">
      <c r="A78" s="14">
        <v>0.66487603305785126</v>
      </c>
      <c r="B78" s="14">
        <v>0.87682850987603622</v>
      </c>
    </row>
    <row r="79" spans="1:15" x14ac:dyDescent="0.25">
      <c r="A79" s="14">
        <v>0.6647887323943662</v>
      </c>
      <c r="B79" s="14">
        <v>0.87520661157024793</v>
      </c>
      <c r="M79" s="25"/>
      <c r="N79" s="25" t="s">
        <v>69</v>
      </c>
      <c r="O79" s="25" t="s">
        <v>68</v>
      </c>
    </row>
    <row r="80" spans="1:15" x14ac:dyDescent="0.25">
      <c r="A80" s="14">
        <v>0.63440000000000007</v>
      </c>
      <c r="B80" s="14">
        <v>0.8678634725710398</v>
      </c>
      <c r="M80" s="23" t="s">
        <v>57</v>
      </c>
      <c r="N80" s="23">
        <v>0.82769308433076694</v>
      </c>
      <c r="O80" s="23">
        <v>0.79544425271819019</v>
      </c>
    </row>
    <row r="81" spans="1:15" x14ac:dyDescent="0.25">
      <c r="A81" s="14">
        <v>0.61184210526315785</v>
      </c>
      <c r="B81" s="14">
        <v>0.85308641975308641</v>
      </c>
      <c r="M81" s="23" t="s">
        <v>31</v>
      </c>
      <c r="N81" s="23">
        <v>8.2493376096585205E-3</v>
      </c>
      <c r="O81" s="23">
        <v>1.5398547814940079E-2</v>
      </c>
    </row>
    <row r="82" spans="1:15" x14ac:dyDescent="0.25">
      <c r="A82" s="14">
        <v>0.35878787878787877</v>
      </c>
      <c r="B82" s="14">
        <v>0.84457142857142853</v>
      </c>
      <c r="M82" s="23" t="s">
        <v>58</v>
      </c>
      <c r="N82" s="23">
        <v>18</v>
      </c>
      <c r="O82" s="23">
        <v>12</v>
      </c>
    </row>
    <row r="83" spans="1:15" x14ac:dyDescent="0.25">
      <c r="A83" s="14">
        <v>0.87477477477477472</v>
      </c>
      <c r="B83" s="14">
        <v>0.83761467889908248</v>
      </c>
      <c r="M83" s="23" t="s">
        <v>59</v>
      </c>
      <c r="N83" s="23">
        <v>0</v>
      </c>
      <c r="O83" s="23"/>
    </row>
    <row r="84" spans="1:15" x14ac:dyDescent="0.25">
      <c r="A84" s="14">
        <v>0.84917355371900827</v>
      </c>
      <c r="B84" s="14">
        <v>0.8225490196078431</v>
      </c>
      <c r="M84" s="23" t="s">
        <v>34</v>
      </c>
      <c r="N84" s="23">
        <v>19</v>
      </c>
      <c r="O84" s="23"/>
    </row>
    <row r="85" spans="1:15" x14ac:dyDescent="0.25">
      <c r="A85" s="14">
        <v>0.83221476510067116</v>
      </c>
      <c r="B85" s="14">
        <v>0.80312435531904769</v>
      </c>
      <c r="M85" s="23" t="s">
        <v>60</v>
      </c>
      <c r="N85" s="23">
        <v>0.77277157947404973</v>
      </c>
      <c r="O85" s="23"/>
    </row>
    <row r="86" spans="1:15" x14ac:dyDescent="0.25">
      <c r="A86" s="14">
        <v>0.83095238095238089</v>
      </c>
      <c r="B86" s="14">
        <v>0.80138490881141711</v>
      </c>
      <c r="M86" s="23" t="s">
        <v>61</v>
      </c>
      <c r="N86" s="23">
        <v>0.22458238360041921</v>
      </c>
      <c r="O86" s="23"/>
    </row>
    <row r="87" spans="1:15" x14ac:dyDescent="0.25">
      <c r="A87" s="14">
        <v>0.8</v>
      </c>
      <c r="B87" s="14">
        <v>0.79143882632166795</v>
      </c>
      <c r="M87" s="23" t="s">
        <v>62</v>
      </c>
      <c r="N87" s="23">
        <v>1.3277282090267981</v>
      </c>
      <c r="O87" s="23"/>
    </row>
    <row r="88" spans="1:15" x14ac:dyDescent="0.25">
      <c r="A88" s="14">
        <v>0.67349397590361448</v>
      </c>
      <c r="B88" s="14">
        <v>0.75306122448979596</v>
      </c>
      <c r="M88" s="23" t="s">
        <v>63</v>
      </c>
      <c r="N88" s="23">
        <v>0.44916476720083842</v>
      </c>
      <c r="O88" s="23"/>
    </row>
    <row r="89" spans="1:15" ht="15.75" thickBot="1" x14ac:dyDescent="0.3">
      <c r="A89" s="14">
        <v>0.36570247933884298</v>
      </c>
      <c r="B89" s="14">
        <v>0.51731621117517945</v>
      </c>
      <c r="M89" s="24" t="s">
        <v>64</v>
      </c>
      <c r="N89" s="24">
        <v>1.7291328115213698</v>
      </c>
      <c r="O89" s="24"/>
    </row>
    <row r="90" spans="1:15" x14ac:dyDescent="0.25">
      <c r="A90" s="14">
        <v>0.19282868525896413</v>
      </c>
      <c r="B90" s="14">
        <v>0.38331376472277412</v>
      </c>
    </row>
    <row r="91" spans="1:15" x14ac:dyDescent="0.25">
      <c r="A91" s="14">
        <v>0.16877470355731206</v>
      </c>
      <c r="B91" s="14">
        <v>0.94021739130434778</v>
      </c>
      <c r="M91" s="2" t="s">
        <v>22</v>
      </c>
    </row>
    <row r="92" spans="1:15" x14ac:dyDescent="0.25">
      <c r="B92" s="14">
        <v>0.92</v>
      </c>
      <c r="M92" t="s">
        <v>56</v>
      </c>
    </row>
    <row r="93" spans="1:15" ht="15.75" thickBot="1" x14ac:dyDescent="0.3">
      <c r="B93" s="14">
        <v>0.91160220994475138</v>
      </c>
    </row>
    <row r="94" spans="1:15" x14ac:dyDescent="0.25">
      <c r="B94" s="14">
        <v>0.88755760368663583</v>
      </c>
      <c r="M94" s="25"/>
      <c r="N94" s="25" t="s">
        <v>68</v>
      </c>
      <c r="O94" s="25" t="s">
        <v>69</v>
      </c>
    </row>
    <row r="95" spans="1:15" x14ac:dyDescent="0.25">
      <c r="B95" s="14">
        <v>0.88248175182481758</v>
      </c>
      <c r="M95" s="23" t="s">
        <v>57</v>
      </c>
      <c r="N95" s="23">
        <v>0.79859399948095011</v>
      </c>
      <c r="O95" s="23">
        <v>0.79095622631503004</v>
      </c>
    </row>
    <row r="96" spans="1:15" x14ac:dyDescent="0.25">
      <c r="B96" s="14">
        <v>0.87536945812807887</v>
      </c>
      <c r="M96" s="23" t="s">
        <v>31</v>
      </c>
      <c r="N96" s="23">
        <v>6.2583390129072602E-3</v>
      </c>
      <c r="O96" s="23">
        <v>1.4957654458188483E-2</v>
      </c>
    </row>
    <row r="97" spans="2:15" x14ac:dyDescent="0.25">
      <c r="B97" s="14">
        <v>0.87333333333333341</v>
      </c>
      <c r="M97" s="23" t="s">
        <v>58</v>
      </c>
      <c r="N97" s="23">
        <v>18</v>
      </c>
      <c r="O97" s="23">
        <v>15</v>
      </c>
    </row>
    <row r="98" spans="2:15" x14ac:dyDescent="0.25">
      <c r="B98" s="14">
        <v>0.85539568345323747</v>
      </c>
      <c r="M98" s="23" t="s">
        <v>59</v>
      </c>
      <c r="N98" s="23">
        <v>0</v>
      </c>
      <c r="O98" s="23"/>
    </row>
    <row r="99" spans="2:15" x14ac:dyDescent="0.25">
      <c r="B99" s="14">
        <v>0.84218749999999998</v>
      </c>
      <c r="M99" s="23" t="s">
        <v>34</v>
      </c>
      <c r="N99" s="23">
        <v>23</v>
      </c>
      <c r="O99" s="23"/>
    </row>
    <row r="100" spans="2:15" x14ac:dyDescent="0.25">
      <c r="B100" s="14">
        <v>0.81486486486486476</v>
      </c>
      <c r="M100" s="23" t="s">
        <v>60</v>
      </c>
      <c r="N100" s="23">
        <v>0.20827052888020856</v>
      </c>
      <c r="O100" s="23"/>
    </row>
    <row r="101" spans="2:15" x14ac:dyDescent="0.25">
      <c r="B101" s="14">
        <v>0.78051948051948061</v>
      </c>
      <c r="M101" s="23" t="s">
        <v>61</v>
      </c>
      <c r="N101" s="23">
        <v>0.41842552782415793</v>
      </c>
      <c r="O101" s="23"/>
    </row>
    <row r="102" spans="2:15" x14ac:dyDescent="0.25">
      <c r="B102" s="14">
        <v>0.61351351351351346</v>
      </c>
      <c r="M102" s="23" t="s">
        <v>62</v>
      </c>
      <c r="N102" s="23">
        <v>1.3194602398161621</v>
      </c>
      <c r="O102" s="23"/>
    </row>
    <row r="103" spans="2:15" x14ac:dyDescent="0.25">
      <c r="M103" s="23" t="s">
        <v>63</v>
      </c>
      <c r="N103" s="23">
        <v>0.83685105564831586</v>
      </c>
      <c r="O103" s="23"/>
    </row>
    <row r="104" spans="2:15" ht="15.75" thickBot="1" x14ac:dyDescent="0.3">
      <c r="M104" s="24" t="s">
        <v>64</v>
      </c>
      <c r="N104" s="24">
        <v>1.7138715277470482</v>
      </c>
      <c r="O104" s="24"/>
    </row>
    <row r="106" spans="2:15" x14ac:dyDescent="0.25">
      <c r="M106" s="2" t="s">
        <v>23</v>
      </c>
    </row>
    <row r="107" spans="2:15" x14ac:dyDescent="0.25">
      <c r="M107" t="s">
        <v>56</v>
      </c>
    </row>
    <row r="108" spans="2:15" ht="15.75" thickBot="1" x14ac:dyDescent="0.3"/>
    <row r="109" spans="2:15" x14ac:dyDescent="0.25">
      <c r="M109" s="25"/>
      <c r="N109" s="25" t="s">
        <v>69</v>
      </c>
      <c r="O109" s="25" t="s">
        <v>68</v>
      </c>
    </row>
    <row r="110" spans="2:15" x14ac:dyDescent="0.25">
      <c r="M110" s="23" t="s">
        <v>57</v>
      </c>
      <c r="N110" s="23">
        <v>0.82260473070028439</v>
      </c>
      <c r="O110" s="23">
        <v>0.75184004826769057</v>
      </c>
    </row>
    <row r="111" spans="2:15" x14ac:dyDescent="0.25">
      <c r="M111" s="23" t="s">
        <v>31</v>
      </c>
      <c r="N111" s="23">
        <v>1.7983604240401619E-2</v>
      </c>
      <c r="O111" s="23">
        <v>1.9567699731948097E-2</v>
      </c>
    </row>
    <row r="112" spans="2:15" x14ac:dyDescent="0.25">
      <c r="M112" s="23" t="s">
        <v>58</v>
      </c>
      <c r="N112" s="23">
        <v>21</v>
      </c>
      <c r="O112" s="23">
        <v>16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32</v>
      </c>
      <c r="O114" s="23"/>
    </row>
    <row r="115" spans="13:15" x14ac:dyDescent="0.25">
      <c r="M115" s="23" t="s">
        <v>60</v>
      </c>
      <c r="N115" s="23">
        <v>1.5518632877547405</v>
      </c>
      <c r="O115" s="23"/>
    </row>
    <row r="116" spans="13:15" x14ac:dyDescent="0.25">
      <c r="M116" s="23" t="s">
        <v>61</v>
      </c>
      <c r="N116" s="23">
        <v>6.5265054420107368E-2</v>
      </c>
      <c r="O116" s="23"/>
    </row>
    <row r="117" spans="13:15" x14ac:dyDescent="0.25">
      <c r="M117" s="23" t="s">
        <v>62</v>
      </c>
      <c r="N117" s="23">
        <v>1.3085727931295197</v>
      </c>
      <c r="O117" s="23"/>
    </row>
    <row r="118" spans="13:15" x14ac:dyDescent="0.25">
      <c r="M118" s="23" t="s">
        <v>63</v>
      </c>
      <c r="N118" s="23">
        <v>0.13053010884021474</v>
      </c>
      <c r="O118" s="23"/>
    </row>
    <row r="119" spans="13:15" ht="15.75" thickBot="1" x14ac:dyDescent="0.3">
      <c r="M119" s="24" t="s">
        <v>64</v>
      </c>
      <c r="N119" s="24">
        <v>1.6938887483837093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69</v>
      </c>
      <c r="O124" s="25" t="s">
        <v>68</v>
      </c>
    </row>
    <row r="125" spans="13:15" x14ac:dyDescent="0.25">
      <c r="M125" s="23" t="s">
        <v>57</v>
      </c>
      <c r="N125" s="23">
        <v>0.84975356588108841</v>
      </c>
      <c r="O125" s="23">
        <v>0.6208794798450632</v>
      </c>
    </row>
    <row r="126" spans="13:15" x14ac:dyDescent="0.25">
      <c r="M126" s="23" t="s">
        <v>31</v>
      </c>
      <c r="N126" s="23">
        <v>7.5059090916486798E-3</v>
      </c>
      <c r="O126" s="23">
        <v>8.6621023817316511E-2</v>
      </c>
    </row>
    <row r="127" spans="13:15" x14ac:dyDescent="0.25">
      <c r="M127" s="23" t="s">
        <v>58</v>
      </c>
      <c r="N127" s="23">
        <v>12</v>
      </c>
      <c r="O127" s="23">
        <v>9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9</v>
      </c>
      <c r="O129" s="23"/>
    </row>
    <row r="130" spans="13:15" x14ac:dyDescent="0.25">
      <c r="M130" s="23" t="s">
        <v>60</v>
      </c>
      <c r="N130" s="23">
        <v>2.2606515040040707</v>
      </c>
      <c r="O130" s="23"/>
    </row>
    <row r="131" spans="13:15" x14ac:dyDescent="0.25">
      <c r="M131" s="23" t="s">
        <v>61</v>
      </c>
      <c r="N131" s="23">
        <v>2.5061598083821558E-2</v>
      </c>
      <c r="O131" s="23"/>
    </row>
    <row r="132" spans="13:15" x14ac:dyDescent="0.25">
      <c r="M132" s="23" t="s">
        <v>62</v>
      </c>
      <c r="N132" s="23">
        <v>1.383028738396632</v>
      </c>
      <c r="O132" s="23"/>
    </row>
    <row r="133" spans="13:15" x14ac:dyDescent="0.25">
      <c r="M133" s="23" t="s">
        <v>63</v>
      </c>
      <c r="N133" s="23">
        <v>5.0123196167643116E-2</v>
      </c>
      <c r="O133" s="23"/>
    </row>
    <row r="134" spans="13:15" ht="15.75" thickBot="1" x14ac:dyDescent="0.3">
      <c r="M134" s="24" t="s">
        <v>64</v>
      </c>
      <c r="N134" s="24">
        <v>1.8331129326562374</v>
      </c>
      <c r="O134" s="24"/>
    </row>
  </sheetData>
  <sortState ref="M3:N437">
    <sortCondition ref="M3:M437"/>
    <sortCondition descending="1" ref="N3:N437"/>
  </sortState>
  <mergeCells count="3">
    <mergeCell ref="A1:E1"/>
    <mergeCell ref="G1:K1"/>
    <mergeCell ref="A26:B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N13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6">
        <v>0.32853978780413456</v>
      </c>
      <c r="B3" s="16">
        <v>0.6741971015566196</v>
      </c>
      <c r="C3" s="16">
        <v>0.53496707215875994</v>
      </c>
      <c r="D3" s="16">
        <v>0.45426484253817984</v>
      </c>
      <c r="E3" s="16">
        <v>0.96653081410319586</v>
      </c>
      <c r="G3" s="16">
        <v>0.23869164437307547</v>
      </c>
      <c r="H3" s="16">
        <v>0.54695708643337027</v>
      </c>
      <c r="I3" s="16">
        <v>0.50893647637386619</v>
      </c>
      <c r="J3" s="16">
        <v>0.9129112624004464</v>
      </c>
      <c r="K3" s="16">
        <v>8.6009059011112499E-2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6">
        <v>0.18518050798669988</v>
      </c>
      <c r="B4" s="16">
        <v>0.28496790357196994</v>
      </c>
      <c r="C4" s="16">
        <v>0.21669221804425945</v>
      </c>
      <c r="D4" s="16">
        <v>0.38698353286705006</v>
      </c>
      <c r="E4" s="16">
        <v>0.93033810959044994</v>
      </c>
      <c r="G4" s="16">
        <v>0.15061580378441983</v>
      </c>
      <c r="H4" s="16">
        <v>0.3889847989448848</v>
      </c>
      <c r="I4" s="16">
        <v>0.22838128598978744</v>
      </c>
      <c r="J4" s="16">
        <v>0.56470378998675075</v>
      </c>
      <c r="K4" s="16">
        <v>8.275661560312926E-2</v>
      </c>
      <c r="M4" t="s">
        <v>97</v>
      </c>
      <c r="R4" t="s">
        <v>98</v>
      </c>
      <c r="S4">
        <v>0.1</v>
      </c>
      <c r="W4" s="45" t="str">
        <f>A2</f>
        <v>Winter 2014</v>
      </c>
      <c r="X4" s="32">
        <f>AVERAGE(A3:A20)</f>
        <v>0.13785876169388014</v>
      </c>
      <c r="Y4">
        <f>COUNT(A3:A20)</f>
        <v>9</v>
      </c>
      <c r="Z4">
        <f>DEVSQ(A3:A20)</f>
        <v>6.6212795947292305E-2</v>
      </c>
    </row>
    <row r="5" spans="1:32" ht="15.75" thickTop="1" x14ac:dyDescent="0.25">
      <c r="A5" s="16">
        <v>0.16222746182868458</v>
      </c>
      <c r="B5" s="16">
        <v>0.19014070016491508</v>
      </c>
      <c r="C5" s="16">
        <v>0.18133474651030856</v>
      </c>
      <c r="D5" s="16">
        <v>0.35682294577309531</v>
      </c>
      <c r="E5" s="16">
        <v>0.70529372896632625</v>
      </c>
      <c r="G5" s="16">
        <v>0.14816925265695718</v>
      </c>
      <c r="H5" s="16">
        <v>0.32091816941724205</v>
      </c>
      <c r="I5" s="16">
        <v>0.20291381286856339</v>
      </c>
      <c r="J5" s="16">
        <v>0.17268488246316255</v>
      </c>
      <c r="K5" s="16">
        <v>6.902407676942221E-2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32">
        <f>AVERAGE(B3:B20)</f>
        <v>0.16628801130790974</v>
      </c>
      <c r="Y5">
        <f>COUNT(B3:B20)</f>
        <v>12</v>
      </c>
      <c r="Z5">
        <f>DEVSQ(B3:B20)</f>
        <v>0.33532651725850249</v>
      </c>
    </row>
    <row r="6" spans="1:32" x14ac:dyDescent="0.25">
      <c r="A6" s="16">
        <v>0.15425225087547587</v>
      </c>
      <c r="B6" s="16">
        <v>0.15561387225773102</v>
      </c>
      <c r="C6" s="16">
        <v>0.17753299414563606</v>
      </c>
      <c r="D6" s="16">
        <v>0.29370747338237196</v>
      </c>
      <c r="E6" s="16">
        <v>0.15126694450198838</v>
      </c>
      <c r="G6" s="16">
        <v>0.13876532176077258</v>
      </c>
      <c r="H6" s="16">
        <v>0.17278767337705017</v>
      </c>
      <c r="I6" s="16">
        <v>0.19933460042990486</v>
      </c>
      <c r="J6" s="16">
        <v>0.15929192377091902</v>
      </c>
      <c r="K6" s="16">
        <v>6.8301311567648154E-2</v>
      </c>
      <c r="M6" s="45" t="str">
        <f>A2</f>
        <v>Winter 2014</v>
      </c>
      <c r="N6">
        <f>COUNT(A3:A20)</f>
        <v>9</v>
      </c>
      <c r="O6" s="32">
        <f>SUM(A3:A20)</f>
        <v>1.2407288552449214</v>
      </c>
      <c r="P6" s="32">
        <f>AVERAGE(A3:A20)</f>
        <v>0.13785876169388014</v>
      </c>
      <c r="Q6">
        <f>VAR(A3:A20)</f>
        <v>8.2765994934115399E-3</v>
      </c>
      <c r="R6">
        <f>DEVSQ(A3:A20)</f>
        <v>6.6212795947292305E-2</v>
      </c>
      <c r="S6">
        <f>SQRT(P15/N6)</f>
        <v>6.3780901039703061E-2</v>
      </c>
      <c r="T6">
        <f>P6-S6*TINV(S4,O15)</f>
        <v>3.1274942385124238E-2</v>
      </c>
      <c r="U6">
        <f>P6+S6*TINV(S4,O15)</f>
        <v>0.24444258100263605</v>
      </c>
      <c r="W6" s="45" t="str">
        <f>C2</f>
        <v>Summer 2014/2015</v>
      </c>
      <c r="X6" s="32">
        <f>AVERAGE(C3:C20)</f>
        <v>0.12424181246152534</v>
      </c>
      <c r="Y6">
        <f>COUNT(C3:C20)</f>
        <v>18</v>
      </c>
      <c r="Z6">
        <f>DEVSQ(C3:C20)</f>
        <v>0.21800278523165978</v>
      </c>
    </row>
    <row r="7" spans="1:32" x14ac:dyDescent="0.25">
      <c r="A7" s="16">
        <v>0.13499503418358166</v>
      </c>
      <c r="B7" s="16">
        <v>0.1368429489166422</v>
      </c>
      <c r="C7" s="16">
        <v>0.11803114899622714</v>
      </c>
      <c r="D7" s="16">
        <v>0.21112410965768319</v>
      </c>
      <c r="E7" s="16">
        <v>0.11229018579595457</v>
      </c>
      <c r="G7" s="16">
        <v>0.13769495564250767</v>
      </c>
      <c r="H7" s="16">
        <v>0.16849155609023886</v>
      </c>
      <c r="I7" s="16">
        <v>0.17428011335929527</v>
      </c>
      <c r="J7" s="16">
        <v>0.1389053218132526</v>
      </c>
      <c r="K7" s="16">
        <v>5.6737068339263286E-2</v>
      </c>
      <c r="M7" s="45" t="str">
        <f>B2</f>
        <v>Spring 2014</v>
      </c>
      <c r="N7">
        <f>COUNT(B3:B20)</f>
        <v>12</v>
      </c>
      <c r="O7" s="32">
        <f>SUM(B3:B20)</f>
        <v>1.995456135694917</v>
      </c>
      <c r="P7" s="32">
        <f>AVERAGE(B3:B20)</f>
        <v>0.16628801130790974</v>
      </c>
      <c r="Q7">
        <f>VAR(B3:B20)</f>
        <v>3.0484228841682028E-2</v>
      </c>
      <c r="R7">
        <f>DEVSQ(B3:B20)</f>
        <v>0.33532651725850249</v>
      </c>
      <c r="S7">
        <f>SQRT(P15/N7)</f>
        <v>5.5235880576644164E-2</v>
      </c>
      <c r="T7">
        <f>P7-S7*TINV(S4,O15)</f>
        <v>7.3983716154156762E-2</v>
      </c>
      <c r="U7">
        <f>P7+S7*TINV(S4,O15)</f>
        <v>0.2585923064616627</v>
      </c>
      <c r="W7" s="45" t="str">
        <f>D2</f>
        <v>Autumn 2015</v>
      </c>
      <c r="X7" s="32">
        <f>AVERAGE(D3:D20)</f>
        <v>0.1805196563892357</v>
      </c>
      <c r="Y7">
        <f>COUNT(D3:D20)</f>
        <v>16</v>
      </c>
      <c r="Z7">
        <f>DEVSQ(D3:D20)</f>
        <v>0.26051475178649386</v>
      </c>
    </row>
    <row r="8" spans="1:32" x14ac:dyDescent="0.25">
      <c r="A8" s="16">
        <v>0.1137926440884658</v>
      </c>
      <c r="B8" s="16">
        <v>0.13324437812068216</v>
      </c>
      <c r="C8" s="16">
        <v>0.10680271759358982</v>
      </c>
      <c r="D8" s="16">
        <v>0.19433143482674706</v>
      </c>
      <c r="E8" s="16">
        <v>0.10857811353823707</v>
      </c>
      <c r="G8" s="16">
        <v>7.6393558955021465E-2</v>
      </c>
      <c r="H8" s="16">
        <v>0.15298590018914926</v>
      </c>
      <c r="I8" s="16">
        <v>0.13284384628097939</v>
      </c>
      <c r="J8" s="16">
        <v>0.1257611451086855</v>
      </c>
      <c r="K8" s="16">
        <v>5.3484624931280034E-2</v>
      </c>
      <c r="M8" s="45" t="str">
        <f>C2</f>
        <v>Summer 2014/2015</v>
      </c>
      <c r="N8">
        <f>COUNT(C3:C20)</f>
        <v>18</v>
      </c>
      <c r="O8" s="32">
        <f>SUM(C3:C20)</f>
        <v>2.2363526243074561</v>
      </c>
      <c r="P8" s="32">
        <f>AVERAGE(C3:C20)</f>
        <v>0.12424181246152534</v>
      </c>
      <c r="Q8">
        <f>VAR(C3:C20)</f>
        <v>1.2823693248921164E-2</v>
      </c>
      <c r="R8">
        <f>DEVSQ(C3:C20)</f>
        <v>0.21800278523165978</v>
      </c>
      <c r="S8">
        <f>SQRT(P15/N8)</f>
        <v>4.5099907635362153E-2</v>
      </c>
      <c r="T8">
        <f>P8-S8*TINV(S4,O15)</f>
        <v>4.8875671063542361E-2</v>
      </c>
      <c r="U8">
        <f>P8+S8*TINV(S4,O15)</f>
        <v>0.1996079538595083</v>
      </c>
      <c r="W8" s="45" t="str">
        <f>E2</f>
        <v>Winter 2015</v>
      </c>
      <c r="X8" s="32">
        <f>AVERAGE(E3:E20)</f>
        <v>0.34511960684945814</v>
      </c>
      <c r="Y8">
        <f>COUNT(E3:E20)</f>
        <v>9</v>
      </c>
      <c r="Z8">
        <f>DEVSQ(E3:E20)</f>
        <v>1.2800529219547772</v>
      </c>
    </row>
    <row r="9" spans="1:32" x14ac:dyDescent="0.25">
      <c r="A9" s="16">
        <v>0.10717905451751222</v>
      </c>
      <c r="B9" s="16">
        <v>9.297928867399427E-2</v>
      </c>
      <c r="C9" s="16">
        <v>0.10216963932472181</v>
      </c>
      <c r="D9" s="16">
        <v>0.18467559482144597</v>
      </c>
      <c r="E9" s="16">
        <v>6.217721031676824E-2</v>
      </c>
      <c r="G9" s="16">
        <v>7.5392002087216442E-2</v>
      </c>
      <c r="H9" s="16">
        <v>0.14855152627062321</v>
      </c>
      <c r="I9" s="16">
        <v>9.4986791641322066E-2</v>
      </c>
      <c r="J9" s="16">
        <v>9.4544107993859733E-2</v>
      </c>
      <c r="K9" s="16">
        <v>5.3484624931280034E-2</v>
      </c>
      <c r="M9" s="45" t="str">
        <f>D2</f>
        <v>Autumn 2015</v>
      </c>
      <c r="N9">
        <f>COUNT(D3:D20)</f>
        <v>16</v>
      </c>
      <c r="O9" s="32">
        <f>SUM(D3:D20)</f>
        <v>2.8883145022277712</v>
      </c>
      <c r="P9" s="32">
        <f>AVERAGE(D3:D20)</f>
        <v>0.1805196563892357</v>
      </c>
      <c r="Q9">
        <f>VAR(D3:D20)</f>
        <v>1.7367650119099576E-2</v>
      </c>
      <c r="R9">
        <f>DEVSQ(D3:D20)</f>
        <v>0.26051475178649386</v>
      </c>
      <c r="S9">
        <f>SQRT(P15/N9)</f>
        <v>4.7835675779777292E-2</v>
      </c>
      <c r="T9">
        <f>P9-S9*TINV(S4,O15)</f>
        <v>0.10058179190766878</v>
      </c>
      <c r="U9">
        <f>P9+S9*TINV(S4,O15)</f>
        <v>0.26045752087080265</v>
      </c>
      <c r="W9" s="46"/>
      <c r="X9" s="46"/>
      <c r="Y9" s="46">
        <f>SUM(Y4:Y8)</f>
        <v>64</v>
      </c>
      <c r="Z9" s="46">
        <f>SUM(Z4:Z8)</f>
        <v>2.1601097721787257</v>
      </c>
      <c r="AA9" s="46">
        <f>Y9-COUNT(Y4:Y8)</f>
        <v>59</v>
      </c>
      <c r="AB9" s="46">
        <f>[1]!QCRIT(COUNT(Y4:Y8),AA9,AA2,2)</f>
        <v>3.5634237288135591</v>
      </c>
    </row>
    <row r="10" spans="1:32" ht="15.75" thickBot="1" x14ac:dyDescent="0.3">
      <c r="A10" s="16">
        <v>4.6878679017641471E-2</v>
      </c>
      <c r="B10" s="16">
        <v>9.0158787239322913E-2</v>
      </c>
      <c r="C10" s="16">
        <v>9.831508440734428E-2</v>
      </c>
      <c r="D10" s="16">
        <v>0.16889928772614654</v>
      </c>
      <c r="E10" s="16">
        <v>6.0321174187909485E-2</v>
      </c>
      <c r="G10" s="16">
        <v>6.603394402467179E-2</v>
      </c>
      <c r="H10" s="16">
        <v>0.14350551457023147</v>
      </c>
      <c r="I10" s="16">
        <v>9.0237452059255957E-2</v>
      </c>
      <c r="J10" s="16">
        <v>9.3959476230627101E-2</v>
      </c>
      <c r="K10" s="16">
        <v>4.9148033720635718E-2</v>
      </c>
      <c r="M10" s="45" t="str">
        <f>E2</f>
        <v>Winter 2015</v>
      </c>
      <c r="N10">
        <f>COUNT(E3:E20)</f>
        <v>9</v>
      </c>
      <c r="O10" s="32">
        <f>SUM(E3:E20)</f>
        <v>3.1060764616451233</v>
      </c>
      <c r="P10" s="32">
        <f>AVERAGE(E3:E20)</f>
        <v>0.34511960684945814</v>
      </c>
      <c r="Q10">
        <f>VAR(E3:E20)</f>
        <v>0.16000661524434717</v>
      </c>
      <c r="R10">
        <f>DEVSQ(E3:E20)</f>
        <v>1.2800529219547772</v>
      </c>
      <c r="S10">
        <f>SQRT(P15/N10)</f>
        <v>6.3780901039703061E-2</v>
      </c>
      <c r="T10">
        <f>P10-S10*TINV(S4,O15)</f>
        <v>0.23853578754070223</v>
      </c>
      <c r="U10">
        <f>P10+S10*TINV(S4,O15)</f>
        <v>0.45170342615821402</v>
      </c>
      <c r="W10" t="s">
        <v>108</v>
      </c>
    </row>
    <row r="11" spans="1:32" ht="15.75" thickTop="1" x14ac:dyDescent="0.25">
      <c r="A11" s="16">
        <v>7.6834349427254674E-3</v>
      </c>
      <c r="B11" s="16">
        <v>8.908894186755098E-2</v>
      </c>
      <c r="C11" s="16">
        <v>9.5223510661509234E-2</v>
      </c>
      <c r="D11" s="16">
        <v>0.14252150725237317</v>
      </c>
      <c r="E11" s="16">
        <v>9.2801806442937666E-3</v>
      </c>
      <c r="G11" s="16">
        <v>6.5223523963699778E-2</v>
      </c>
      <c r="H11" s="16">
        <v>0.14121187288823525</v>
      </c>
      <c r="I11" s="16">
        <v>7.5163461211828764E-2</v>
      </c>
      <c r="J11" s="16">
        <v>6.6471567582212954E-2</v>
      </c>
      <c r="K11" s="16">
        <v>4.6256972913539501E-2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6">
        <v>7.0415277196623285E-2</v>
      </c>
      <c r="C12" s="16">
        <v>9.3201220038042279E-2</v>
      </c>
      <c r="D12" s="16">
        <v>0.13721673651096969</v>
      </c>
      <c r="H12" s="16">
        <v>0.11483499354527847</v>
      </c>
      <c r="I12" s="16">
        <v>7.144658675629878E-2</v>
      </c>
      <c r="J12" s="16">
        <v>5.9989511747246538E-2</v>
      </c>
      <c r="K12" s="16">
        <v>3.5776877487815703E-2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2.8429249614029595E-2</v>
      </c>
      <c r="Z12" s="46">
        <f>SQRT(Z9/AA9/HARMEAN(Y4,Y5))</f>
        <v>5.9661569877575676E-2</v>
      </c>
      <c r="AA12" s="46">
        <f>Y12/Z12</f>
        <v>0.47650857448715872</v>
      </c>
      <c r="AB12" s="46">
        <f>Y12-Z12*AB$9</f>
        <v>-0.18417020418599184</v>
      </c>
      <c r="AC12" s="46">
        <f>Y12+Z12*AB$9</f>
        <v>0.24102870341405103</v>
      </c>
      <c r="AD12" s="46">
        <f>[1]!QDIST(AA12,COUNT($Y$4:$Y$8),AA$9)</f>
        <v>0.99714601894309685</v>
      </c>
      <c r="AE12" s="46">
        <f>Z12*AB$9</f>
        <v>0.21259945380002143</v>
      </c>
      <c r="AF12" s="46">
        <f>Y12*SQRT(AA$9/Z$9)</f>
        <v>0.14857765229924985</v>
      </c>
    </row>
    <row r="13" spans="1:32" ht="15.75" thickTop="1" x14ac:dyDescent="0.25">
      <c r="B13" s="16">
        <v>6.9345431824851367E-2</v>
      </c>
      <c r="C13" s="16">
        <v>8.7310199526203752E-2</v>
      </c>
      <c r="D13" s="16">
        <v>0.11275419482816926</v>
      </c>
      <c r="H13" s="16">
        <v>0.10088174957956007</v>
      </c>
      <c r="I13" s="16">
        <v>5.613857048019006E-2</v>
      </c>
      <c r="J13" s="16">
        <v>5.0593564124183824E-2</v>
      </c>
      <c r="K13" s="16">
        <v>1.8069130044351366E-2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1.3616949232354805E-2</v>
      </c>
      <c r="Z13" s="21">
        <f>SQRT(Z9/AA9/HARMEAN(Y4,Y6))</f>
        <v>5.5235880576644164E-2</v>
      </c>
      <c r="AA13" s="21">
        <f t="shared" ref="AA13:AA21" si="0">Y13/Z13</f>
        <v>0.24652361997669628</v>
      </c>
      <c r="AB13" s="21">
        <f t="shared" ref="AB13:AB21" si="1">Y13-Z13*AB$9</f>
        <v>-0.18321189829637097</v>
      </c>
      <c r="AC13" s="21">
        <f t="shared" ref="AC13:AC21" si="2">Y13+Z13*AB$9</f>
        <v>0.21044579676108061</v>
      </c>
      <c r="AD13" s="21">
        <f>[1]!QDIST(AA13,COUNT($Y$4:$Y$8),AA$9)</f>
        <v>0.99978695526568251</v>
      </c>
      <c r="AE13" s="21">
        <f t="shared" ref="AE13:AE21" si="3">Z13*AB$9</f>
        <v>0.19682884752872579</v>
      </c>
      <c r="AF13" s="21">
        <f t="shared" ref="AF13:AF21" si="4">Y13*SQRT(AA$9/Z$9)</f>
        <v>7.1165239177573295E-2</v>
      </c>
    </row>
    <row r="14" spans="1:32" x14ac:dyDescent="0.25">
      <c r="B14" s="16">
        <v>8.4615043040141228E-3</v>
      </c>
      <c r="C14" s="16">
        <v>8.3265618279269843E-2</v>
      </c>
      <c r="D14" s="16">
        <v>8.1162992343473059E-2</v>
      </c>
      <c r="H14" s="16">
        <v>9.6944588425707773E-2</v>
      </c>
      <c r="I14" s="16">
        <v>5.0005727628565574E-2</v>
      </c>
      <c r="J14" s="16">
        <v>4.9148033720635718E-2</v>
      </c>
      <c r="K14" s="16">
        <v>1.481668663636812E-2</v>
      </c>
      <c r="M14" t="s">
        <v>38</v>
      </c>
      <c r="N14">
        <f>N16-N15</f>
        <v>0.3195414106805754</v>
      </c>
      <c r="O14">
        <f>COUNTA(M6:M10)-1</f>
        <v>4</v>
      </c>
      <c r="P14">
        <f>N14/O14</f>
        <v>7.988535267014385E-2</v>
      </c>
      <c r="Q14">
        <f>P14/P15</f>
        <v>2.1819427272830825</v>
      </c>
      <c r="R14">
        <f>FDIST(Q14,O14,O15)</f>
        <v>8.2015141074383568E-2</v>
      </c>
      <c r="S14">
        <f>FINV(S4,O14,O15)</f>
        <v>2.0426584048823999</v>
      </c>
      <c r="T14">
        <f>SQRT(DEVSQ(P6:P10)/(P15*O14))</f>
        <v>0.46564630797547307</v>
      </c>
      <c r="U14">
        <f>(N16-O16*P15)/(N16+P15)</f>
        <v>6.8789818825683982E-2</v>
      </c>
      <c r="W14" s="11" t="str">
        <f>W4</f>
        <v>Winter 2014</v>
      </c>
      <c r="X14" s="11" t="str">
        <f>W7</f>
        <v>Autumn 2015</v>
      </c>
      <c r="Y14" s="21">
        <f>ABS(X4-X7)</f>
        <v>4.2660894695355556E-2</v>
      </c>
      <c r="Z14" s="21">
        <f>SQRT(Z9/AA9/HARMEAN(Y4,Y7))</f>
        <v>5.637488454420269E-2</v>
      </c>
      <c r="AA14" s="21">
        <f t="shared" si="0"/>
        <v>0.75673582376751114</v>
      </c>
      <c r="AB14" s="21">
        <f t="shared" si="1"/>
        <v>-0.15822670659858107</v>
      </c>
      <c r="AC14" s="21">
        <f t="shared" si="2"/>
        <v>0.24354849598929218</v>
      </c>
      <c r="AD14" s="21">
        <f>[1]!QDIST(AA14,COUNT($Y$4:$Y$8),AA$9)</f>
        <v>0.98331728354812886</v>
      </c>
      <c r="AE14" s="21">
        <f t="shared" si="3"/>
        <v>0.20088760129393662</v>
      </c>
      <c r="AF14" s="21">
        <f t="shared" si="4"/>
        <v>0.22295543023033138</v>
      </c>
    </row>
    <row r="15" spans="1:32" x14ac:dyDescent="0.25">
      <c r="C15" s="16">
        <v>8.1858807410771089E-2</v>
      </c>
      <c r="D15" s="16">
        <v>6.2641219348982924E-2</v>
      </c>
      <c r="H15" s="16">
        <v>8.5476380015726591E-2</v>
      </c>
      <c r="I15" s="16">
        <v>4.8907112560815355E-2</v>
      </c>
      <c r="J15" s="16">
        <v>4.511184292878441E-2</v>
      </c>
      <c r="M15" t="s">
        <v>39</v>
      </c>
      <c r="N15">
        <f>SUM(R6:R10)</f>
        <v>2.1601097721787257</v>
      </c>
      <c r="O15">
        <f>O16-O14</f>
        <v>59</v>
      </c>
      <c r="P15">
        <f>N15/O15</f>
        <v>3.6612030036927555E-2</v>
      </c>
      <c r="W15" s="11" t="str">
        <f>W4</f>
        <v>Winter 2014</v>
      </c>
      <c r="X15" s="11" t="str">
        <f>W8</f>
        <v>Winter 2015</v>
      </c>
      <c r="Y15" s="21">
        <f>ABS(X4-X8)</f>
        <v>0.20726084515557799</v>
      </c>
      <c r="Z15" s="21">
        <f>SQRT(Z9/AA9/HARMEAN(Y4,Y8))</f>
        <v>6.3780901039703061E-2</v>
      </c>
      <c r="AA15" s="21">
        <f t="shared" si="0"/>
        <v>3.2495753709493678</v>
      </c>
      <c r="AB15" s="21">
        <f t="shared" si="1"/>
        <v>-2.0017531054409288E-2</v>
      </c>
      <c r="AC15" s="21">
        <f t="shared" si="2"/>
        <v>0.43453922136556528</v>
      </c>
      <c r="AD15" s="21">
        <f>[1]!QDIST(AA15,COUNT($Y$4:$Y$8),AA$9)</f>
        <v>0.16011538814117354</v>
      </c>
      <c r="AE15" s="21">
        <f t="shared" si="3"/>
        <v>0.22727837620998728</v>
      </c>
      <c r="AF15" s="21">
        <f t="shared" si="4"/>
        <v>1.0831917903164561</v>
      </c>
    </row>
    <row r="16" spans="1:32" x14ac:dyDescent="0.25">
      <c r="C16" s="16">
        <v>5.9767083686479074E-2</v>
      </c>
      <c r="D16" s="16">
        <v>6.217721031676824E-2</v>
      </c>
      <c r="H16" s="16">
        <v>7.0965273640963694E-2</v>
      </c>
      <c r="I16" s="16">
        <v>4.7355733803789539E-2</v>
      </c>
      <c r="J16" s="16">
        <v>4.1197616501121109E-2</v>
      </c>
      <c r="M16" s="41" t="s">
        <v>40</v>
      </c>
      <c r="N16" s="41">
        <f>DEVSQ(A3:E20)</f>
        <v>2.4796511828593011</v>
      </c>
      <c r="O16" s="41">
        <f>COUNT(A3:E20)-1</f>
        <v>63</v>
      </c>
      <c r="P16" s="41">
        <f>N16/O16</f>
        <v>3.9359542585068269E-2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4.20461988463844E-2</v>
      </c>
      <c r="Z16" s="21">
        <f>SQRT(Z9/AA9/HARMEAN(Y5,Y6))</f>
        <v>5.0423229625815788E-2</v>
      </c>
      <c r="AA16" s="21">
        <f t="shared" si="0"/>
        <v>0.83386564403755492</v>
      </c>
      <c r="AB16" s="21">
        <f t="shared" si="1"/>
        <v>-0.13763313408566241</v>
      </c>
      <c r="AC16" s="21">
        <f t="shared" si="2"/>
        <v>0.22172553177843124</v>
      </c>
      <c r="AD16" s="21">
        <f>[1]!QDIST(AA16,COUNT($Y$4:$Y$8),AA$9)</f>
        <v>0.97612187453536592</v>
      </c>
      <c r="AE16" s="21">
        <f t="shared" si="3"/>
        <v>0.17967933293204683</v>
      </c>
      <c r="AF16" s="21">
        <f t="shared" si="4"/>
        <v>0.21974289147682316</v>
      </c>
    </row>
    <row r="17" spans="1:32" x14ac:dyDescent="0.25">
      <c r="C17" s="16">
        <v>5.6887914494918264E-2</v>
      </c>
      <c r="D17" s="16">
        <v>3.0679257454450062E-2</v>
      </c>
      <c r="H17" s="16">
        <v>6.3146286207676108E-2</v>
      </c>
      <c r="I17" s="16">
        <v>3.7340822076389293E-2</v>
      </c>
      <c r="J17" s="16">
        <v>4.0836233900234088E-2</v>
      </c>
      <c r="W17" s="11" t="str">
        <f>W5</f>
        <v>Spring 2014</v>
      </c>
      <c r="X17" s="11" t="str">
        <f>W7</f>
        <v>Autumn 2015</v>
      </c>
      <c r="Y17" s="21">
        <f>ABS(X5-X7)</f>
        <v>1.4231645081325961E-2</v>
      </c>
      <c r="Z17" s="21">
        <f>SQRT(Z9/AA9/HARMEAN(Y5,Y7))</f>
        <v>5.166843514364098E-2</v>
      </c>
      <c r="AA17" s="21">
        <f t="shared" si="0"/>
        <v>0.27544176714005825</v>
      </c>
      <c r="AB17" s="21">
        <f t="shared" si="1"/>
        <v>-0.16988488274018873</v>
      </c>
      <c r="AC17" s="21">
        <f t="shared" si="2"/>
        <v>0.19834817290284065</v>
      </c>
      <c r="AD17" s="21">
        <f>[1]!QDIST(AA17,COUNT($Y$4:$Y$8),AA$9)</f>
        <v>0.9996692286075991</v>
      </c>
      <c r="AE17" s="21">
        <f t="shared" si="3"/>
        <v>0.18411652782151469</v>
      </c>
      <c r="AF17" s="21">
        <f t="shared" si="4"/>
        <v>7.4377777931081523E-2</v>
      </c>
    </row>
    <row r="18" spans="1:32" x14ac:dyDescent="0.25">
      <c r="C18" s="16">
        <v>5.4285487253695495E-2</v>
      </c>
      <c r="D18" s="16">
        <v>8.3521625798643889E-3</v>
      </c>
      <c r="H18" s="16">
        <v>2.8831075942692751E-2</v>
      </c>
      <c r="J18" s="16">
        <v>3.9752086097573004E-2</v>
      </c>
      <c r="W18" s="11" t="str">
        <f>W5</f>
        <v>Spring 2014</v>
      </c>
      <c r="X18" s="11" t="str">
        <f>W8</f>
        <v>Winter 2015</v>
      </c>
      <c r="Y18" s="21">
        <f>ABS(X5-X8)</f>
        <v>0.1788315955415484</v>
      </c>
      <c r="Z18" s="21">
        <f>SQRT(Z9/AA9/HARMEAN(Y5,Y8))</f>
        <v>5.9661569877575676E-2</v>
      </c>
      <c r="AA18" s="21">
        <f t="shared" si="0"/>
        <v>2.9974336228246621</v>
      </c>
      <c r="AB18" s="21">
        <f t="shared" si="1"/>
        <v>-3.3767858258473032E-2</v>
      </c>
      <c r="AC18" s="21">
        <f t="shared" si="2"/>
        <v>0.3914310493415698</v>
      </c>
      <c r="AD18" s="21">
        <f>[1]!QDIST(AA18,COUNT($Y$4:$Y$8),AA$9)</f>
        <v>0.22565459108836061</v>
      </c>
      <c r="AE18" s="21">
        <f t="shared" si="3"/>
        <v>0.21259945380002143</v>
      </c>
      <c r="AF18" s="21">
        <f t="shared" si="4"/>
        <v>0.93461413801720616</v>
      </c>
    </row>
    <row r="19" spans="1:32" x14ac:dyDescent="0.25">
      <c r="C19" s="16">
        <v>5.3361038704689154E-2</v>
      </c>
      <c r="H19" s="16">
        <v>2.6239260842037E-2</v>
      </c>
      <c r="J19" s="16">
        <v>3.7583790492250836E-2</v>
      </c>
      <c r="W19" s="11" t="str">
        <f>W6</f>
        <v>Summer 2014/2015</v>
      </c>
      <c r="X19" s="11" t="str">
        <f>W7</f>
        <v>Autumn 2015</v>
      </c>
      <c r="Y19" s="21">
        <f>ABS(X6-X7)</f>
        <v>5.6277843927710361E-2</v>
      </c>
      <c r="Z19" s="21">
        <f>SQRT(Z9/AA9/HARMEAN(Y6,Y7))</f>
        <v>4.6487920721549642E-2</v>
      </c>
      <c r="AA19" s="21">
        <f t="shared" si="0"/>
        <v>1.2105906879509576</v>
      </c>
      <c r="AB19" s="21">
        <f t="shared" si="1"/>
        <v>-0.10937831587466319</v>
      </c>
      <c r="AC19" s="21">
        <f t="shared" si="2"/>
        <v>0.22193400373008393</v>
      </c>
      <c r="AD19" s="21">
        <f>[1]!QDIST(AA19,COUNT($Y$4:$Y$8),AA$9)</f>
        <v>0.91158703347165182</v>
      </c>
      <c r="AE19" s="21">
        <f t="shared" si="3"/>
        <v>0.16565615980237355</v>
      </c>
      <c r="AF19" s="21">
        <f t="shared" si="4"/>
        <v>0.29412066940790466</v>
      </c>
    </row>
    <row r="20" spans="1:32" x14ac:dyDescent="0.25">
      <c r="C20" s="16">
        <v>3.5346123071031132E-2</v>
      </c>
      <c r="H20" s="16">
        <v>2.4572547886453067E-2</v>
      </c>
      <c r="J20" s="16">
        <v>3.3608581882493542E-2</v>
      </c>
      <c r="W20" s="11" t="str">
        <f>W6</f>
        <v>Summer 2014/2015</v>
      </c>
      <c r="X20" s="11" t="str">
        <f>W8</f>
        <v>Winter 2015</v>
      </c>
      <c r="Y20" s="21">
        <f>ABS(X6-X8)</f>
        <v>0.22087779438793281</v>
      </c>
      <c r="Z20" s="21">
        <f>SQRT(Z9/AA9/HARMEAN(Y6,Y8))</f>
        <v>5.5235880576644164E-2</v>
      </c>
      <c r="AA20" s="21">
        <f t="shared" si="0"/>
        <v>3.9988100503158877</v>
      </c>
      <c r="AB20" s="21">
        <f t="shared" si="1"/>
        <v>2.4048946859207027E-2</v>
      </c>
      <c r="AC20" s="21">
        <f t="shared" si="2"/>
        <v>0.41770664191665863</v>
      </c>
      <c r="AD20" s="21">
        <f>[1]!QDIST(AA20,COUNT($Y$4:$Y$8),AA$9)</f>
        <v>4.8330733402652482E-2</v>
      </c>
      <c r="AE20" s="21">
        <f t="shared" si="3"/>
        <v>0.19682884752872579</v>
      </c>
      <c r="AF20" s="21">
        <f t="shared" si="4"/>
        <v>1.1543570294940293</v>
      </c>
    </row>
    <row r="21" spans="1:32" x14ac:dyDescent="0.25">
      <c r="J21" s="16">
        <v>2.9795928617391373E-2</v>
      </c>
      <c r="W21" s="48" t="str">
        <f>W7</f>
        <v>Autumn 2015</v>
      </c>
      <c r="X21" s="48" t="str">
        <f>W8</f>
        <v>Winter 2015</v>
      </c>
      <c r="Y21" s="41">
        <f>ABS(X7-X8)</f>
        <v>0.16459995046022244</v>
      </c>
      <c r="Z21" s="41">
        <f>SQRT(Z9/AA9/HARMEAN(Y7,Y8))</f>
        <v>5.637488454420269E-2</v>
      </c>
      <c r="AA21" s="41">
        <f t="shared" si="0"/>
        <v>2.919739025472631</v>
      </c>
      <c r="AB21" s="41">
        <f t="shared" si="1"/>
        <v>-3.6287650833714186E-2</v>
      </c>
      <c r="AC21" s="41">
        <f t="shared" si="2"/>
        <v>0.36548755175415903</v>
      </c>
      <c r="AD21" s="41">
        <f>[1]!QDIST(AA21,COUNT($Y$4:$Y$8),AA$9)</f>
        <v>0.24915433551065835</v>
      </c>
      <c r="AE21" s="41">
        <f t="shared" si="3"/>
        <v>0.20088760129393662</v>
      </c>
      <c r="AF21" s="41">
        <f t="shared" si="4"/>
        <v>0.86023636008612459</v>
      </c>
    </row>
    <row r="22" spans="1:32" x14ac:dyDescent="0.25">
      <c r="J22" s="16">
        <v>2.6019547263865964E-2</v>
      </c>
    </row>
    <row r="23" spans="1:32" x14ac:dyDescent="0.25">
      <c r="J23" s="16">
        <v>2.2044338654108667E-2</v>
      </c>
      <c r="M23" s="1" t="s">
        <v>42</v>
      </c>
    </row>
    <row r="24" spans="1:32" ht="15.75" thickBot="1" x14ac:dyDescent="0.3">
      <c r="A24" s="31">
        <f>AVERAGE(A3:A11)</f>
        <v>0.13785876169388014</v>
      </c>
      <c r="B24" s="31">
        <f>AVERAGE(B3:B14)</f>
        <v>0.16628801130790974</v>
      </c>
      <c r="C24" s="31">
        <f>AVERAGE(C3:C20)</f>
        <v>0.12424181246152534</v>
      </c>
      <c r="D24" s="31">
        <f>AVERAGE(D3:D18)</f>
        <v>0.1805196563892357</v>
      </c>
      <c r="E24" s="31">
        <f>AVERAGE(E3:E11)</f>
        <v>0.34511960684945814</v>
      </c>
      <c r="G24" s="31">
        <f>AVERAGE(G3:G11)</f>
        <v>0.12188666747203802</v>
      </c>
      <c r="H24" s="31">
        <f>AVERAGE(H3:H20)</f>
        <v>0.15534923634817341</v>
      </c>
      <c r="I24" s="31">
        <f>AVERAGE(I3:I17)</f>
        <v>0.1345514929013901</v>
      </c>
      <c r="J24" s="31">
        <f>AVERAGE(J3:J23)</f>
        <v>0.13356735967999075</v>
      </c>
      <c r="K24" s="31">
        <f>AVERAGE(K3:K14)</f>
        <v>5.2822090162987161E-2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08" t="s">
        <v>66</v>
      </c>
      <c r="B26" s="108"/>
      <c r="M26" t="s">
        <v>97</v>
      </c>
      <c r="R26" t="s">
        <v>98</v>
      </c>
      <c r="S26">
        <v>0.1</v>
      </c>
      <c r="W26" s="45" t="str">
        <f>G2</f>
        <v>Winter 2014</v>
      </c>
      <c r="X26" s="32">
        <f>AVERAGE(G3:G23)</f>
        <v>0.12188666747203802</v>
      </c>
      <c r="Y26">
        <f>COUNT(G3:G23)</f>
        <v>9</v>
      </c>
      <c r="Z26">
        <f>DEVSQ(G3:G23)</f>
        <v>2.6255946512111144E-2</v>
      </c>
    </row>
    <row r="27" spans="1:32" ht="16.5" thickTop="1" thickBot="1" x14ac:dyDescent="0.3">
      <c r="A27" s="28" t="s">
        <v>67</v>
      </c>
      <c r="B27" s="28" t="s">
        <v>25</v>
      </c>
      <c r="D27" t="s">
        <v>71</v>
      </c>
      <c r="E27" s="32">
        <f>AVERAGE(A28:A91)</f>
        <v>0.17917075904875293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32">
        <f>AVERAGE(H3:H23)</f>
        <v>0.15534923634817341</v>
      </c>
      <c r="Y27">
        <f>COUNT(H3:H23)</f>
        <v>18</v>
      </c>
      <c r="Z27">
        <f>DEVSQ(H3:H23)</f>
        <v>0.31452634866648665</v>
      </c>
    </row>
    <row r="28" spans="1:32" x14ac:dyDescent="0.25">
      <c r="A28" s="16">
        <v>0.32853978780413456</v>
      </c>
      <c r="B28" s="16">
        <v>0.23869164437307547</v>
      </c>
      <c r="D28" t="s">
        <v>72</v>
      </c>
      <c r="E28" s="32">
        <f>AVERAGE(B28:B102)</f>
        <v>0.12467091053695954</v>
      </c>
      <c r="M28" s="45" t="str">
        <f>G2</f>
        <v>Winter 2014</v>
      </c>
      <c r="N28">
        <f>COUNT(G3:G23)</f>
        <v>9</v>
      </c>
      <c r="O28" s="32">
        <f>SUM(G3:G23)</f>
        <v>1.0969800072483422</v>
      </c>
      <c r="P28" s="32">
        <f>AVERAGE(G3:G23)</f>
        <v>0.12188666747203802</v>
      </c>
      <c r="Q28">
        <f>VAR(G3:G23)</f>
        <v>3.2819933140138952E-3</v>
      </c>
      <c r="R28">
        <f>DEVSQ(G3:G23)</f>
        <v>2.6255946512111144E-2</v>
      </c>
      <c r="S28">
        <f>SQRT(P37/N28)</f>
        <v>4.8217910507690476E-2</v>
      </c>
      <c r="T28">
        <f>P28-S28*TINV(S26,O37)</f>
        <v>4.1511534296944375E-2</v>
      </c>
      <c r="U28">
        <f>P28+S28*TINV(S26,O37)</f>
        <v>0.20226180064713167</v>
      </c>
      <c r="W28" s="45" t="str">
        <f>I2</f>
        <v>Summer 2014/2015</v>
      </c>
      <c r="X28" s="32">
        <f>AVERAGE(I3:I23)</f>
        <v>0.1345514929013901</v>
      </c>
      <c r="Y28">
        <f>COUNT(I3:I23)</f>
        <v>15</v>
      </c>
      <c r="Z28">
        <f>DEVSQ(I3:I23)</f>
        <v>0.20814249800158444</v>
      </c>
    </row>
    <row r="29" spans="1:32" x14ac:dyDescent="0.25">
      <c r="A29" s="16">
        <v>0.18518050798669988</v>
      </c>
      <c r="B29" s="16">
        <v>0.15061580378441983</v>
      </c>
      <c r="M29" s="45" t="str">
        <f>H2</f>
        <v>Spring 2014</v>
      </c>
      <c r="N29">
        <f>COUNT(H3:H23)</f>
        <v>18</v>
      </c>
      <c r="O29" s="32">
        <f>SUM(H3:H23)</f>
        <v>2.7962862542671214</v>
      </c>
      <c r="P29" s="32">
        <f>AVERAGE(H3:H23)</f>
        <v>0.15534923634817341</v>
      </c>
      <c r="Q29">
        <f>VAR(H3:H23)</f>
        <v>1.850154992155803E-2</v>
      </c>
      <c r="R29">
        <f>DEVSQ(H3:H23)</f>
        <v>0.31452634866648665</v>
      </c>
      <c r="S29">
        <f>SQRT(P37/N29)</f>
        <v>3.4095211494634022E-2</v>
      </c>
      <c r="T29">
        <f>P29-S29*TINV(S26,O37)</f>
        <v>9.8515434641292837E-2</v>
      </c>
      <c r="U29">
        <f>P29+S29*TINV(S26,O37)</f>
        <v>0.21218303805505398</v>
      </c>
      <c r="W29" s="45" t="str">
        <f>J2</f>
        <v>Autumn 2015</v>
      </c>
      <c r="X29" s="32">
        <f>AVERAGE(J3:J23)</f>
        <v>0.13356735967999075</v>
      </c>
      <c r="Y29">
        <f>COUNT(J3:J23)</f>
        <v>21</v>
      </c>
      <c r="Z29">
        <f>DEVSQ(J3:J23)</f>
        <v>0.91028926586492309</v>
      </c>
    </row>
    <row r="30" spans="1:32" x14ac:dyDescent="0.25">
      <c r="A30" s="16">
        <v>0.16222746182868458</v>
      </c>
      <c r="B30" s="16">
        <v>0.14816925265695718</v>
      </c>
      <c r="M30" s="45" t="str">
        <f>I2</f>
        <v>Summer 2014/2015</v>
      </c>
      <c r="N30">
        <f>COUNT(I3:I23)</f>
        <v>15</v>
      </c>
      <c r="O30" s="32">
        <f>SUM(I3:I23)</f>
        <v>2.0182723935208515</v>
      </c>
      <c r="P30" s="32">
        <f>AVERAGE(I3:I23)</f>
        <v>0.1345514929013901</v>
      </c>
      <c r="Q30">
        <f>VAR(I3:I23)</f>
        <v>1.486732128582747E-2</v>
      </c>
      <c r="R30">
        <f>DEVSQ(I3:I23)</f>
        <v>0.20814249800158444</v>
      </c>
      <c r="S30">
        <f>SQRT(P37/N30)</f>
        <v>3.7349432877040969E-2</v>
      </c>
      <c r="T30">
        <f>P30-S30*TINV(S26,O37)</f>
        <v>7.229318245412189E-2</v>
      </c>
      <c r="U30">
        <f>P30+S30*TINV(S26,O37)</f>
        <v>0.1968098033486583</v>
      </c>
      <c r="W30" s="45" t="str">
        <f>K2</f>
        <v>Winter 2015</v>
      </c>
      <c r="X30" s="32">
        <f>AVERAGE(K3:K23)</f>
        <v>5.2822090162987161E-2</v>
      </c>
      <c r="Y30">
        <f>COUNT(K3:K23)</f>
        <v>12</v>
      </c>
      <c r="Z30">
        <f>DEVSQ(K3:K23)</f>
        <v>5.5150840033127268E-3</v>
      </c>
    </row>
    <row r="31" spans="1:32" x14ac:dyDescent="0.25">
      <c r="A31" s="16">
        <v>0.15425225087547587</v>
      </c>
      <c r="B31" s="16">
        <v>0.13876532176077258</v>
      </c>
      <c r="M31" s="45" t="str">
        <f>J2</f>
        <v>Autumn 2015</v>
      </c>
      <c r="N31">
        <f>COUNT(J3:J23)</f>
        <v>21</v>
      </c>
      <c r="O31" s="32">
        <f>SUM(J3:J23)</f>
        <v>2.8049145532798057</v>
      </c>
      <c r="P31" s="32">
        <f>AVERAGE(J3:J23)</f>
        <v>0.13356735967999075</v>
      </c>
      <c r="Q31">
        <f>VAR(J3:J23)</f>
        <v>4.5514463293246168E-2</v>
      </c>
      <c r="R31">
        <f>DEVSQ(J3:J23)</f>
        <v>0.91028926586492309</v>
      </c>
      <c r="S31">
        <f>SQRT(P37/N31)</f>
        <v>3.1566032107728313E-2</v>
      </c>
      <c r="T31">
        <f>P31-S31*TINV(S26,O37)</f>
        <v>8.0949483713273179E-2</v>
      </c>
      <c r="U31">
        <f>P31+S31*TINV(S26,O37)</f>
        <v>0.18618523564670833</v>
      </c>
      <c r="W31" s="46"/>
      <c r="X31" s="46"/>
      <c r="Y31" s="46">
        <f>SUM(Y26:Y30)</f>
        <v>75</v>
      </c>
      <c r="Z31" s="46">
        <f>SUM(Z26:Z30)</f>
        <v>1.4647291430484182</v>
      </c>
      <c r="AA31" s="46">
        <f>Y31-COUNT(Y26:Y30)</f>
        <v>70</v>
      </c>
      <c r="AB31" s="46">
        <f>[1]!QCRIT(COUNT(Y26:Y30),AA31,AA24,2)</f>
        <v>3.55</v>
      </c>
    </row>
    <row r="32" spans="1:32" ht="15.75" thickBot="1" x14ac:dyDescent="0.3">
      <c r="A32" s="16">
        <v>0.13499503418358166</v>
      </c>
      <c r="B32" s="16">
        <v>0.13769495564250767</v>
      </c>
      <c r="M32" s="45" t="str">
        <f>K2</f>
        <v>Winter 2015</v>
      </c>
      <c r="N32">
        <f>COUNT(K3:K23)</f>
        <v>12</v>
      </c>
      <c r="O32" s="32">
        <f>SUM(K3:K23)</f>
        <v>0.6338650819558459</v>
      </c>
      <c r="P32" s="32">
        <f>AVERAGE(K3:K23)</f>
        <v>5.2822090162987161E-2</v>
      </c>
      <c r="Q32">
        <f>VAR(K3:K23)</f>
        <v>5.0137127302842921E-4</v>
      </c>
      <c r="R32">
        <f>DEVSQ(K3:K23)</f>
        <v>5.5150840033127268E-3</v>
      </c>
      <c r="S32">
        <f>SQRT(P37/N32)</f>
        <v>4.1757935417064573E-2</v>
      </c>
      <c r="T32">
        <f>P32-S32*TINV(S26,O37)</f>
        <v>-1.6784816999201348E-2</v>
      </c>
      <c r="U32">
        <f>P32+S32*TINV(S26,O37)</f>
        <v>0.12242899732517568</v>
      </c>
      <c r="W32" t="s">
        <v>108</v>
      </c>
    </row>
    <row r="33" spans="1:32" ht="15.75" thickTop="1" x14ac:dyDescent="0.25">
      <c r="A33" s="16">
        <v>0.1137926440884658</v>
      </c>
      <c r="B33" s="16">
        <v>7.6393558955021465E-2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6">
        <v>0.10717905451751222</v>
      </c>
      <c r="B34" s="16">
        <v>7.5392002087216442E-2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3.3462568876135385E-2</v>
      </c>
      <c r="Z34" s="46">
        <f>SQRT(Z31/AA31/HARMEAN(Y26,Y27))</f>
        <v>4.1757935417064573E-2</v>
      </c>
      <c r="AA34" s="46">
        <f>Y34/Z34</f>
        <v>0.80134634392055581</v>
      </c>
      <c r="AB34" s="46">
        <f>Y34-Z34*AB$31</f>
        <v>-0.11477810185444384</v>
      </c>
      <c r="AC34" s="46">
        <f>Y34+Z34*AB$31</f>
        <v>0.18170323960671461</v>
      </c>
      <c r="AD34" s="46">
        <f>[1]!QDIST(AA34,COUNT($Y$26:$Y$30),AA$31)</f>
        <v>0.97944733927296768</v>
      </c>
      <c r="AE34" s="46">
        <f>Z34*AB$31</f>
        <v>0.14824067073057923</v>
      </c>
      <c r="AF34" s="46">
        <f>Y34*SQRT(AA$31/Z$31)</f>
        <v>0.23132876368832764</v>
      </c>
    </row>
    <row r="35" spans="1:32" ht="15.75" thickTop="1" x14ac:dyDescent="0.25">
      <c r="A35" s="16">
        <v>4.6878679017641471E-2</v>
      </c>
      <c r="B35" s="16">
        <v>6.603394402467179E-2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1.2664825429352072E-2</v>
      </c>
      <c r="Z35" s="21">
        <f>SQRT(Z31/AA31/HARMEAN(Y26,Y28))</f>
        <v>4.3127410251278919E-2</v>
      </c>
      <c r="AA35" s="21">
        <f t="shared" ref="AA35:AA43" si="5">Y35/Z35</f>
        <v>0.29366069874266343</v>
      </c>
      <c r="AB35" s="21">
        <f t="shared" ref="AB35:AB43" si="6">Y35-Z35*AB$31</f>
        <v>-0.14043748096268807</v>
      </c>
      <c r="AC35" s="21">
        <f t="shared" ref="AC35:AC43" si="7">Y35+Z35*AB$31</f>
        <v>0.16576713182139222</v>
      </c>
      <c r="AD35" s="21">
        <f>[1]!QDIST(AA35,COUNT($Y$26:$Y$30),AA$31)</f>
        <v>0.99957584621450701</v>
      </c>
      <c r="AE35" s="21">
        <f t="shared" ref="AE35:AE43" si="8">Z35*AB$31</f>
        <v>0.15310230639204014</v>
      </c>
      <c r="AF35" s="21">
        <f t="shared" ref="AF35:AF43" si="9">Y35*SQRT(AA$31/Z$31)</f>
        <v>8.7552704627824315E-2</v>
      </c>
    </row>
    <row r="36" spans="1:32" x14ac:dyDescent="0.25">
      <c r="A36" s="16">
        <v>7.6834349427254674E-3</v>
      </c>
      <c r="B36" s="16">
        <v>6.5223523963699778E-2</v>
      </c>
      <c r="M36" t="s">
        <v>38</v>
      </c>
      <c r="N36">
        <f>N38-N37</f>
        <v>8.2084149669348516E-2</v>
      </c>
      <c r="O36">
        <f>COUNTA(M28:M32)-1</f>
        <v>4</v>
      </c>
      <c r="P36">
        <f>N36/O36</f>
        <v>2.0521037417337129E-2</v>
      </c>
      <c r="Q36">
        <f>P36/P37</f>
        <v>0.9807087037429929</v>
      </c>
      <c r="R36">
        <f>FDIST(Q36,O36,O37)</f>
        <v>0.42378013324567876</v>
      </c>
      <c r="S36">
        <f>FINV(S26,O36,O37)</f>
        <v>2.0269473598072323</v>
      </c>
      <c r="T36">
        <f>SQRT(DEVSQ(P28:P32)/(P37*O36))</f>
        <v>0.27131349479619821</v>
      </c>
      <c r="U36">
        <f>(N38-O38*P37)/(N38+P37)</f>
        <v>-1.0299287956548541E-3</v>
      </c>
      <c r="W36" s="11" t="str">
        <f>W26</f>
        <v>Winter 2014</v>
      </c>
      <c r="X36" s="11" t="str">
        <f>W29</f>
        <v>Autumn 2015</v>
      </c>
      <c r="Y36" s="21">
        <f>ABS(X26-X29)</f>
        <v>1.1680692207952731E-2</v>
      </c>
      <c r="Z36" s="21">
        <f>SQRT(Z31/AA31/HARMEAN(Y26,Y29))</f>
        <v>4.0751572219693451E-2</v>
      </c>
      <c r="AA36" s="21">
        <f t="shared" si="5"/>
        <v>0.28663169472288391</v>
      </c>
      <c r="AB36" s="21">
        <f t="shared" si="6"/>
        <v>-0.13298738917195901</v>
      </c>
      <c r="AC36" s="21">
        <f t="shared" si="7"/>
        <v>0.15634877358786448</v>
      </c>
      <c r="AD36" s="21">
        <f>[1]!QDIST(AA36,COUNT($Y$26:$Y$30),AA$31)</f>
        <v>0.99961463512412463</v>
      </c>
      <c r="AE36" s="21">
        <f t="shared" si="8"/>
        <v>0.14466808137991174</v>
      </c>
      <c r="AF36" s="21">
        <f t="shared" si="9"/>
        <v>8.0749332111696867E-2</v>
      </c>
    </row>
    <row r="37" spans="1:32" x14ac:dyDescent="0.25">
      <c r="A37" s="16">
        <v>0.6741971015566196</v>
      </c>
      <c r="B37" s="16">
        <v>0.54695708643337027</v>
      </c>
      <c r="M37" t="s">
        <v>39</v>
      </c>
      <c r="N37">
        <f>SUM(R28:R32)</f>
        <v>1.4647291430484182</v>
      </c>
      <c r="O37">
        <f>O38-O36</f>
        <v>70</v>
      </c>
      <c r="P37">
        <f>N37/O37</f>
        <v>2.0924702043548831E-2</v>
      </c>
      <c r="W37" s="11" t="str">
        <f>W26</f>
        <v>Winter 2014</v>
      </c>
      <c r="X37" s="11" t="str">
        <f>W30</f>
        <v>Winter 2015</v>
      </c>
      <c r="Y37" s="21">
        <f>ABS(X26-X30)</f>
        <v>6.9064577309050856E-2</v>
      </c>
      <c r="Z37" s="21">
        <f>SQRT(Z31/AA31/HARMEAN(Y26,Y30))</f>
        <v>4.5103725256476226E-2</v>
      </c>
      <c r="AA37" s="21">
        <f t="shared" si="5"/>
        <v>1.5312388703222293</v>
      </c>
      <c r="AB37" s="21">
        <f t="shared" si="6"/>
        <v>-9.1053647351439726E-2</v>
      </c>
      <c r="AC37" s="21">
        <f t="shared" si="7"/>
        <v>0.22918280196954144</v>
      </c>
      <c r="AD37" s="21">
        <f>[1]!QDIST(AA37,COUNT($Y$26:$Y$30),AA$31)</f>
        <v>0.81478768684687541</v>
      </c>
      <c r="AE37" s="21">
        <f t="shared" si="8"/>
        <v>0.16011822466049058</v>
      </c>
      <c r="AF37" s="21">
        <f t="shared" si="9"/>
        <v>0.4774476025047128</v>
      </c>
    </row>
    <row r="38" spans="1:32" x14ac:dyDescent="0.25">
      <c r="A38" s="16">
        <v>0.28496790357196994</v>
      </c>
      <c r="B38" s="16">
        <v>0.3889847989448848</v>
      </c>
      <c r="M38" s="41" t="s">
        <v>40</v>
      </c>
      <c r="N38" s="41">
        <f>DEVSQ(G3:K23)</f>
        <v>1.5468132927177667</v>
      </c>
      <c r="O38" s="41">
        <f>COUNT(G3:K23)-1</f>
        <v>74</v>
      </c>
      <c r="P38" s="41">
        <f>N38/O38</f>
        <v>2.0902882334023876E-2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2.0797743446783312E-2</v>
      </c>
      <c r="Z38" s="21">
        <f>SQRT(Z31/AA31/HARMEAN(Y27,Y28))</f>
        <v>3.5759359495804818E-2</v>
      </c>
      <c r="AA38" s="21">
        <f t="shared" si="5"/>
        <v>0.58160279546458993</v>
      </c>
      <c r="AB38" s="21">
        <f t="shared" si="6"/>
        <v>-0.10614798276332379</v>
      </c>
      <c r="AC38" s="21">
        <f t="shared" si="7"/>
        <v>0.14774346965689042</v>
      </c>
      <c r="AD38" s="21">
        <f>[1]!QDIST(AA38,COUNT($Y$26:$Y$30),AA$31)</f>
        <v>0.99386361280867663</v>
      </c>
      <c r="AE38" s="21">
        <f t="shared" si="8"/>
        <v>0.12694572621010711</v>
      </c>
      <c r="AF38" s="21">
        <f t="shared" si="9"/>
        <v>0.14377605906050334</v>
      </c>
    </row>
    <row r="39" spans="1:32" x14ac:dyDescent="0.25">
      <c r="A39" s="16">
        <v>0.19014070016491508</v>
      </c>
      <c r="B39" s="16">
        <v>0.32091816941724205</v>
      </c>
      <c r="W39" s="11" t="str">
        <f>W27</f>
        <v>Spring 2014</v>
      </c>
      <c r="X39" s="11" t="str">
        <f>W29</f>
        <v>Autumn 2015</v>
      </c>
      <c r="Y39" s="21">
        <f>ABS(X27-X29)</f>
        <v>2.1781876668182654E-2</v>
      </c>
      <c r="Z39" s="21">
        <f>SQRT(Z31/AA31/HARMEAN(Y27,Y29))</f>
        <v>3.2854967888357151E-2</v>
      </c>
      <c r="AA39" s="21">
        <f t="shared" si="5"/>
        <v>0.66297056634474816</v>
      </c>
      <c r="AB39" s="21">
        <f t="shared" si="6"/>
        <v>-9.4853259335485218E-2</v>
      </c>
      <c r="AC39" s="21">
        <f t="shared" si="7"/>
        <v>0.13841701267185053</v>
      </c>
      <c r="AD39" s="21">
        <f>[1]!QDIST(AA39,COUNT($Y$26:$Y$30),AA$31)</f>
        <v>0.98989049027764742</v>
      </c>
      <c r="AE39" s="21">
        <f t="shared" si="8"/>
        <v>0.11663513600366787</v>
      </c>
      <c r="AF39" s="21">
        <f t="shared" si="9"/>
        <v>0.15057943157663078</v>
      </c>
    </row>
    <row r="40" spans="1:32" x14ac:dyDescent="0.25">
      <c r="A40" s="16">
        <v>0.15561387225773102</v>
      </c>
      <c r="B40" s="16">
        <v>0.17278767337705017</v>
      </c>
      <c r="W40" s="11" t="str">
        <f>W27</f>
        <v>Spring 2014</v>
      </c>
      <c r="X40" s="11" t="str">
        <f>W30</f>
        <v>Winter 2015</v>
      </c>
      <c r="Y40" s="21">
        <f>ABS(X27-X30)</f>
        <v>0.10252714618518624</v>
      </c>
      <c r="Z40" s="21">
        <f>SQRT(Z31/AA31/HARMEAN(Y27,Y30))</f>
        <v>3.8119605304616944E-2</v>
      </c>
      <c r="AA40" s="21">
        <f t="shared" si="5"/>
        <v>2.6896172026410889</v>
      </c>
      <c r="AB40" s="21">
        <f t="shared" si="6"/>
        <v>-3.2797452646203901E-2</v>
      </c>
      <c r="AC40" s="21">
        <f t="shared" si="7"/>
        <v>0.23785174501657638</v>
      </c>
      <c r="AD40" s="21">
        <f>[1]!QDIST(AA40,COUNT($Y$26:$Y$30),AA$31)</f>
        <v>0.32600506025461251</v>
      </c>
      <c r="AE40" s="21">
        <f t="shared" si="8"/>
        <v>0.13532459883139014</v>
      </c>
      <c r="AF40" s="21">
        <f t="shared" si="9"/>
        <v>0.70877636619304041</v>
      </c>
    </row>
    <row r="41" spans="1:32" x14ac:dyDescent="0.25">
      <c r="A41" s="16">
        <v>0.1368429489166422</v>
      </c>
      <c r="B41" s="16">
        <v>0.16849155609023886</v>
      </c>
      <c r="W41" s="11" t="str">
        <f>W28</f>
        <v>Summer 2014/2015</v>
      </c>
      <c r="X41" s="11" t="str">
        <f>W29</f>
        <v>Autumn 2015</v>
      </c>
      <c r="Y41" s="21">
        <f>ABS(X28-X29)</f>
        <v>9.8413322139934145E-4</v>
      </c>
      <c r="Z41" s="21">
        <f>SQRT(Z31/AA31/HARMEAN(Y28,Y29))</f>
        <v>3.4578855672670279E-2</v>
      </c>
      <c r="AA41" s="21">
        <f t="shared" si="5"/>
        <v>2.8460549149321918E-2</v>
      </c>
      <c r="AB41" s="21">
        <f t="shared" si="6"/>
        <v>-0.12177080441658014</v>
      </c>
      <c r="AC41" s="21">
        <f t="shared" si="7"/>
        <v>0.12373907085937882</v>
      </c>
      <c r="AD41" s="21">
        <f>[1]!QDIST(AA41,COUNT($Y$26:$Y$30),AA$31)</f>
        <v>0.99999996178392736</v>
      </c>
      <c r="AE41" s="21">
        <f t="shared" si="8"/>
        <v>0.12275493763797948</v>
      </c>
      <c r="AF41" s="21">
        <f t="shared" si="9"/>
        <v>6.8033725161274379E-3</v>
      </c>
    </row>
    <row r="42" spans="1:32" x14ac:dyDescent="0.25">
      <c r="A42" s="16">
        <v>0.13324437812068216</v>
      </c>
      <c r="B42" s="16">
        <v>0.15298590018914926</v>
      </c>
      <c r="W42" s="11" t="str">
        <f>W28</f>
        <v>Summer 2014/2015</v>
      </c>
      <c r="X42" s="11" t="str">
        <f>W30</f>
        <v>Winter 2015</v>
      </c>
      <c r="Y42" s="21">
        <f>ABS(X28-X30)</f>
        <v>8.1729402738402929E-2</v>
      </c>
      <c r="Z42" s="21">
        <f>SQRT(Z31/AA31/HARMEAN(Y28,Y30))</f>
        <v>3.9615055891241174E-2</v>
      </c>
      <c r="AA42" s="21">
        <f t="shared" si="5"/>
        <v>2.0630894214255839</v>
      </c>
      <c r="AB42" s="21">
        <f t="shared" si="6"/>
        <v>-5.8904045675503225E-2</v>
      </c>
      <c r="AC42" s="21">
        <f t="shared" si="7"/>
        <v>0.22236285115230908</v>
      </c>
      <c r="AD42" s="21">
        <f>[1]!QDIST(AA42,COUNT($Y$26:$Y$30),AA$31)</f>
        <v>0.59227615727621163</v>
      </c>
      <c r="AE42" s="21">
        <f t="shared" si="8"/>
        <v>0.14063344841390615</v>
      </c>
      <c r="AF42" s="21">
        <f t="shared" si="9"/>
        <v>0.56500030713253713</v>
      </c>
    </row>
    <row r="43" spans="1:32" x14ac:dyDescent="0.25">
      <c r="A43" s="16">
        <v>9.297928867399427E-2</v>
      </c>
      <c r="B43" s="16">
        <v>0.14855152627062321</v>
      </c>
      <c r="W43" s="48" t="str">
        <f>W29</f>
        <v>Autumn 2015</v>
      </c>
      <c r="X43" s="48" t="str">
        <f>W30</f>
        <v>Winter 2015</v>
      </c>
      <c r="Y43" s="41">
        <f>ABS(X29-X30)</f>
        <v>8.0745269517003587E-2</v>
      </c>
      <c r="Z43" s="41">
        <f>SQRT(Z31/AA31/HARMEAN(Y29,Y30))</f>
        <v>3.7014453618295313E-2</v>
      </c>
      <c r="AA43" s="41">
        <f t="shared" si="5"/>
        <v>2.1814524226042669</v>
      </c>
      <c r="AB43" s="41">
        <f t="shared" si="6"/>
        <v>-5.0656040827944782E-2</v>
      </c>
      <c r="AC43" s="41">
        <f t="shared" si="7"/>
        <v>0.21214657986195196</v>
      </c>
      <c r="AD43" s="41">
        <f>[1]!QDIST(AA43,COUNT($Y$26:$Y$30),AA$31)</f>
        <v>0.53883153564992115</v>
      </c>
      <c r="AE43" s="41">
        <f t="shared" si="8"/>
        <v>0.13140131034494837</v>
      </c>
      <c r="AF43" s="41">
        <f t="shared" si="9"/>
        <v>0.55819693461640962</v>
      </c>
    </row>
    <row r="44" spans="1:32" x14ac:dyDescent="0.25">
      <c r="A44" s="16">
        <v>9.0158787239322913E-2</v>
      </c>
      <c r="B44" s="16">
        <v>0.14350551457023147</v>
      </c>
    </row>
    <row r="45" spans="1:32" x14ac:dyDescent="0.25">
      <c r="A45" s="16">
        <v>8.908894186755098E-2</v>
      </c>
      <c r="B45" s="16">
        <v>0.14121187288823525</v>
      </c>
      <c r="M45" s="1" t="s">
        <v>70</v>
      </c>
    </row>
    <row r="46" spans="1:32" x14ac:dyDescent="0.25">
      <c r="A46" s="16">
        <v>7.0415277196623285E-2</v>
      </c>
      <c r="B46" s="16">
        <v>0.11483499354527847</v>
      </c>
      <c r="M46" s="2" t="s">
        <v>65</v>
      </c>
      <c r="U46" s="2" t="s">
        <v>74</v>
      </c>
    </row>
    <row r="47" spans="1:32" x14ac:dyDescent="0.25">
      <c r="A47" s="16">
        <v>6.9345431824851367E-2</v>
      </c>
      <c r="B47" s="16">
        <v>0.10088174957956007</v>
      </c>
      <c r="M47" t="s">
        <v>56</v>
      </c>
    </row>
    <row r="48" spans="1:32" ht="30.75" thickBot="1" x14ac:dyDescent="0.3">
      <c r="A48" s="16">
        <v>8.4615043040141228E-3</v>
      </c>
      <c r="B48" s="16">
        <v>9.6944588425707773E-2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6">
        <v>0.53496707215875994</v>
      </c>
      <c r="B49" s="16">
        <v>8.5476380015726591E-2</v>
      </c>
      <c r="M49" s="25"/>
      <c r="N49" s="25" t="s">
        <v>68</v>
      </c>
      <c r="O49" s="25" t="s">
        <v>69</v>
      </c>
      <c r="U49" s="36" t="s">
        <v>132</v>
      </c>
      <c r="V49" t="str">
        <f>IF(V57&lt;=Summary!$B$4,Summary!$A$4,IF(V57&lt;=Summary!$B$5,Summary!$A$5,IF(V57&lt;=Summary!$B$6,Summary!$A$6,Summary!$A$7)))</f>
        <v>**</v>
      </c>
      <c r="W49" t="str">
        <f>IF(W57&lt;=Summary!$B$4,Summary!$A$4,IF(W57&lt;=Summary!$B$5,Summary!$A$5,IF(W57&lt;=Summary!$B$6,Summary!$A$6,Summary!$A$7)))</f>
        <v>-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-</v>
      </c>
      <c r="AA49" t="str">
        <f>IF(AA57&lt;=Summary!$B$4,Summary!$A$4,IF(AA57&lt;=Summary!$B$5,Summary!$A$5,IF(AA57&lt;=Summary!$B$6,Summary!$A$6,Summary!$A$7)))</f>
        <v>**</v>
      </c>
    </row>
    <row r="50" spans="1:27" x14ac:dyDescent="0.25">
      <c r="A50" s="16">
        <v>0.21669221804425945</v>
      </c>
      <c r="B50" s="16">
        <v>7.0965273640963694E-2</v>
      </c>
      <c r="M50" s="23" t="s">
        <v>57</v>
      </c>
      <c r="N50" s="23">
        <v>0.17917075904875293</v>
      </c>
      <c r="O50" s="23">
        <v>0.12467091053695954</v>
      </c>
      <c r="U50" s="37" t="s">
        <v>77</v>
      </c>
      <c r="V50" t="s">
        <v>68</v>
      </c>
      <c r="W50" t="s">
        <v>68</v>
      </c>
      <c r="X50" t="s">
        <v>68</v>
      </c>
      <c r="Y50" t="s">
        <v>69</v>
      </c>
      <c r="Z50" t="s">
        <v>68</v>
      </c>
      <c r="AA50" t="s">
        <v>68</v>
      </c>
    </row>
    <row r="51" spans="1:27" x14ac:dyDescent="0.25">
      <c r="A51" s="16">
        <v>0.18133474651030856</v>
      </c>
      <c r="B51" s="16">
        <v>6.3146286207676108E-2</v>
      </c>
      <c r="M51" s="23" t="s">
        <v>31</v>
      </c>
      <c r="N51" s="23">
        <v>3.9359542585068255E-2</v>
      </c>
      <c r="O51" s="23">
        <v>2.0902882334023872E-2</v>
      </c>
      <c r="U51" s="37" t="s">
        <v>78</v>
      </c>
      <c r="V51" t="s">
        <v>69</v>
      </c>
      <c r="W51" t="s">
        <v>69</v>
      </c>
      <c r="X51" t="s">
        <v>69</v>
      </c>
      <c r="Y51" t="s">
        <v>68</v>
      </c>
      <c r="Z51" t="s">
        <v>69</v>
      </c>
      <c r="AA51" t="s">
        <v>69</v>
      </c>
    </row>
    <row r="52" spans="1:27" x14ac:dyDescent="0.25">
      <c r="A52" s="16">
        <v>0.17753299414563606</v>
      </c>
      <c r="B52" s="16">
        <v>2.8831075942692751E-2</v>
      </c>
      <c r="M52" s="23" t="s">
        <v>58</v>
      </c>
      <c r="N52" s="23">
        <v>64</v>
      </c>
      <c r="O52" s="23">
        <v>75</v>
      </c>
      <c r="S52" s="33"/>
      <c r="U52" s="38" t="s">
        <v>79</v>
      </c>
      <c r="V52" s="33">
        <v>0.17917075904875293</v>
      </c>
      <c r="W52" s="33">
        <v>0.13785876169388014</v>
      </c>
      <c r="X52" s="33">
        <v>0.16628801130790974</v>
      </c>
      <c r="Y52" s="33">
        <v>0.1345514929013901</v>
      </c>
      <c r="Z52" s="33">
        <v>0.1805196563892357</v>
      </c>
      <c r="AA52" s="33">
        <v>0.34511960684945814</v>
      </c>
    </row>
    <row r="53" spans="1:27" x14ac:dyDescent="0.25">
      <c r="A53" s="16">
        <v>0.11803114899622714</v>
      </c>
      <c r="B53" s="16">
        <v>2.6239260842037E-2</v>
      </c>
      <c r="M53" s="23" t="s">
        <v>59</v>
      </c>
      <c r="N53" s="23">
        <v>0</v>
      </c>
      <c r="O53" s="23"/>
      <c r="S53" s="33"/>
      <c r="U53" s="38" t="s">
        <v>80</v>
      </c>
      <c r="V53" s="33">
        <v>0.12467091053695954</v>
      </c>
      <c r="W53" s="33">
        <v>0.12188666747203802</v>
      </c>
      <c r="X53" s="33">
        <v>0.15534923634817341</v>
      </c>
      <c r="Y53" s="33">
        <v>0.12424181246152534</v>
      </c>
      <c r="Z53" s="33">
        <v>0.13356735967999075</v>
      </c>
      <c r="AA53" s="33">
        <v>5.2822090162987161E-2</v>
      </c>
    </row>
    <row r="54" spans="1:27" x14ac:dyDescent="0.25">
      <c r="A54" s="16">
        <v>0.10680271759358982</v>
      </c>
      <c r="B54" s="16">
        <v>2.4572547886453067E-2</v>
      </c>
      <c r="M54" s="23" t="s">
        <v>34</v>
      </c>
      <c r="N54" s="23">
        <v>113</v>
      </c>
      <c r="O54" s="23"/>
      <c r="S54" s="33"/>
      <c r="U54" s="38" t="s">
        <v>81</v>
      </c>
      <c r="V54" s="33">
        <v>3.9359542585068255E-2</v>
      </c>
      <c r="W54" s="33">
        <v>8.2765994934115399E-3</v>
      </c>
      <c r="X54" s="33">
        <v>3.0484228841682028E-2</v>
      </c>
      <c r="Y54" s="33">
        <v>1.486732128582747E-2</v>
      </c>
      <c r="Z54" s="33">
        <v>1.7367650119099576E-2</v>
      </c>
      <c r="AA54" s="33">
        <v>0.16000661524434717</v>
      </c>
    </row>
    <row r="55" spans="1:27" x14ac:dyDescent="0.25">
      <c r="A55" s="16">
        <v>0.10216963932472181</v>
      </c>
      <c r="B55" s="16">
        <v>0.50893647637386619</v>
      </c>
      <c r="M55" s="23" t="s">
        <v>60</v>
      </c>
      <c r="N55" s="23">
        <v>1.8230556000033709</v>
      </c>
      <c r="O55" s="23"/>
      <c r="S55" s="33"/>
      <c r="U55" s="38" t="s">
        <v>82</v>
      </c>
      <c r="V55" s="33">
        <v>2.0902882334023872E-2</v>
      </c>
      <c r="W55" s="33">
        <v>3.2819933140138952E-3</v>
      </c>
      <c r="X55" s="33">
        <v>1.850154992155803E-2</v>
      </c>
      <c r="Y55" s="33">
        <v>1.2823693248921164E-2</v>
      </c>
      <c r="Z55" s="33">
        <v>4.5514463293246168E-2</v>
      </c>
      <c r="AA55" s="33">
        <v>5.0137127302842921E-4</v>
      </c>
    </row>
    <row r="56" spans="1:27" x14ac:dyDescent="0.25">
      <c r="A56" s="16">
        <v>9.831508440734428E-2</v>
      </c>
      <c r="B56" s="16">
        <v>0.22838128598978744</v>
      </c>
      <c r="M56" s="23" t="s">
        <v>61</v>
      </c>
      <c r="N56" s="23">
        <v>3.5469304792754459E-2</v>
      </c>
      <c r="O56" s="23"/>
      <c r="S56" s="34"/>
      <c r="U56" s="39" t="s">
        <v>60</v>
      </c>
      <c r="V56" s="33">
        <v>1.8230556000033709</v>
      </c>
      <c r="W56" s="33">
        <v>0.44568768699107225</v>
      </c>
      <c r="X56" s="33">
        <v>0.1831230875439335</v>
      </c>
      <c r="Y56" s="33">
        <v>0.24978345181917211</v>
      </c>
      <c r="Z56" s="33">
        <v>0.82323897293021508</v>
      </c>
      <c r="AA56" s="33">
        <v>2.1896146816181177</v>
      </c>
    </row>
    <row r="57" spans="1:27" x14ac:dyDescent="0.25">
      <c r="A57" s="16">
        <v>9.5223510661509234E-2</v>
      </c>
      <c r="B57" s="16">
        <v>0.20291381286856339</v>
      </c>
      <c r="M57" s="23" t="s">
        <v>62</v>
      </c>
      <c r="N57" s="23">
        <v>1.2890883547514773</v>
      </c>
      <c r="O57" s="23"/>
      <c r="S57" s="33"/>
      <c r="U57" s="39" t="s">
        <v>83</v>
      </c>
      <c r="V57" s="33">
        <v>3.5469304792754459E-2</v>
      </c>
      <c r="W57" s="33">
        <v>0.33157747947843286</v>
      </c>
      <c r="X57" s="33">
        <v>0.42827255682224902</v>
      </c>
      <c r="Y57" s="33">
        <v>0.4022578710268066</v>
      </c>
      <c r="Z57" s="33">
        <v>0.20805461860311664</v>
      </c>
      <c r="AA57" s="33">
        <v>2.9978498052570135E-2</v>
      </c>
    </row>
    <row r="58" spans="1:27" x14ac:dyDescent="0.25">
      <c r="A58" s="16">
        <v>9.3201220038042279E-2</v>
      </c>
      <c r="B58" s="16">
        <v>0.19933460042990486</v>
      </c>
      <c r="M58" s="23" t="s">
        <v>63</v>
      </c>
      <c r="N58" s="23">
        <v>7.0938609585508919E-2</v>
      </c>
      <c r="O58" s="23"/>
      <c r="S58" s="34"/>
      <c r="U58" s="39" t="s">
        <v>62</v>
      </c>
      <c r="V58" s="34">
        <v>1.2890883547514773</v>
      </c>
      <c r="W58" s="34">
        <v>1.3501712887800554</v>
      </c>
      <c r="X58" s="34">
        <v>1.3253407069850465</v>
      </c>
      <c r="Y58" s="34">
        <v>1.3114336473015527</v>
      </c>
      <c r="Z58" s="34">
        <v>1.3069515871264279</v>
      </c>
      <c r="AA58" s="34">
        <v>1.3968153097438645</v>
      </c>
    </row>
    <row r="59" spans="1:27" ht="15.75" thickBot="1" x14ac:dyDescent="0.3">
      <c r="A59" s="16">
        <v>8.7310199526203752E-2</v>
      </c>
      <c r="B59" s="16">
        <v>0.17428011335929527</v>
      </c>
      <c r="M59" s="24" t="s">
        <v>64</v>
      </c>
      <c r="N59" s="24">
        <v>1.6584502163399364</v>
      </c>
      <c r="O59" s="24"/>
    </row>
    <row r="60" spans="1:27" x14ac:dyDescent="0.25">
      <c r="A60" s="16">
        <v>8.3265618279269843E-2</v>
      </c>
      <c r="B60" s="16">
        <v>0.13284384628097939</v>
      </c>
    </row>
    <row r="61" spans="1:27" x14ac:dyDescent="0.25">
      <c r="A61" s="16">
        <v>8.1858807410771089E-2</v>
      </c>
      <c r="B61" s="16">
        <v>9.4986791641322066E-2</v>
      </c>
      <c r="M61" s="2" t="s">
        <v>20</v>
      </c>
    </row>
    <row r="62" spans="1:27" x14ac:dyDescent="0.25">
      <c r="A62" s="16">
        <v>5.9767083686479074E-2</v>
      </c>
      <c r="B62" s="16">
        <v>9.0237452059255957E-2</v>
      </c>
      <c r="M62" t="s">
        <v>56</v>
      </c>
    </row>
    <row r="63" spans="1:27" ht="15.75" thickBot="1" x14ac:dyDescent="0.3">
      <c r="A63" s="16">
        <v>5.6887914494918264E-2</v>
      </c>
      <c r="B63" s="16">
        <v>7.5163461211828764E-2</v>
      </c>
    </row>
    <row r="64" spans="1:27" x14ac:dyDescent="0.25">
      <c r="A64" s="16">
        <v>5.4285487253695495E-2</v>
      </c>
      <c r="B64" s="16">
        <v>7.144658675629878E-2</v>
      </c>
      <c r="M64" s="25"/>
      <c r="N64" s="25" t="s">
        <v>68</v>
      </c>
      <c r="O64" s="25" t="s">
        <v>69</v>
      </c>
    </row>
    <row r="65" spans="1:15" x14ac:dyDescent="0.25">
      <c r="A65" s="16">
        <v>5.3361038704689154E-2</v>
      </c>
      <c r="B65" s="16">
        <v>5.613857048019006E-2</v>
      </c>
      <c r="M65" s="23" t="s">
        <v>57</v>
      </c>
      <c r="N65" s="23">
        <v>0.13785876169388014</v>
      </c>
      <c r="O65" s="23">
        <v>0.12188666747203802</v>
      </c>
    </row>
    <row r="66" spans="1:15" x14ac:dyDescent="0.25">
      <c r="A66" s="16">
        <v>3.5346123071031132E-2</v>
      </c>
      <c r="B66" s="16">
        <v>5.0005727628565574E-2</v>
      </c>
      <c r="M66" s="23" t="s">
        <v>31</v>
      </c>
      <c r="N66" s="23">
        <v>8.2765994934115399E-3</v>
      </c>
      <c r="O66" s="23">
        <v>3.2819933140138952E-3</v>
      </c>
    </row>
    <row r="67" spans="1:15" x14ac:dyDescent="0.25">
      <c r="A67" s="16">
        <v>0.45426484253817984</v>
      </c>
      <c r="B67" s="16">
        <v>4.8907112560815355E-2</v>
      </c>
      <c r="M67" s="23" t="s">
        <v>58</v>
      </c>
      <c r="N67" s="23">
        <v>9</v>
      </c>
      <c r="O67" s="23">
        <v>9</v>
      </c>
    </row>
    <row r="68" spans="1:15" x14ac:dyDescent="0.25">
      <c r="A68" s="16">
        <v>0.38698353286705006</v>
      </c>
      <c r="B68" s="16">
        <v>4.7355733803789539E-2</v>
      </c>
      <c r="M68" s="23" t="s">
        <v>59</v>
      </c>
      <c r="N68" s="23">
        <v>0</v>
      </c>
      <c r="O68" s="23"/>
    </row>
    <row r="69" spans="1:15" x14ac:dyDescent="0.25">
      <c r="A69" s="16">
        <v>0.35682294577309531</v>
      </c>
      <c r="B69" s="16">
        <v>3.7340822076389293E-2</v>
      </c>
      <c r="M69" s="23" t="s">
        <v>34</v>
      </c>
      <c r="N69" s="23">
        <v>13</v>
      </c>
      <c r="O69" s="23"/>
    </row>
    <row r="70" spans="1:15" x14ac:dyDescent="0.25">
      <c r="A70" s="16">
        <v>0.29370747338237196</v>
      </c>
      <c r="B70" s="16">
        <v>0.9129112624004464</v>
      </c>
      <c r="M70" s="23" t="s">
        <v>60</v>
      </c>
      <c r="N70" s="23">
        <v>0.44568768699107225</v>
      </c>
      <c r="O70" s="23"/>
    </row>
    <row r="71" spans="1:15" x14ac:dyDescent="0.25">
      <c r="A71" s="16">
        <v>0.21112410965768319</v>
      </c>
      <c r="B71" s="16">
        <v>0.56470378998675075</v>
      </c>
      <c r="M71" s="23" t="s">
        <v>61</v>
      </c>
      <c r="N71" s="23">
        <v>0.33157747947843286</v>
      </c>
      <c r="O71" s="23"/>
    </row>
    <row r="72" spans="1:15" x14ac:dyDescent="0.25">
      <c r="A72" s="16">
        <v>0.19433143482674706</v>
      </c>
      <c r="B72" s="16">
        <v>0.17268488246316255</v>
      </c>
      <c r="M72" s="23" t="s">
        <v>62</v>
      </c>
      <c r="N72" s="23">
        <v>1.3501712887800554</v>
      </c>
      <c r="O72" s="23"/>
    </row>
    <row r="73" spans="1:15" x14ac:dyDescent="0.25">
      <c r="A73" s="16">
        <v>0.18467559482144597</v>
      </c>
      <c r="B73" s="16">
        <v>0.15929192377091902</v>
      </c>
      <c r="M73" s="23" t="s">
        <v>63</v>
      </c>
      <c r="N73" s="23">
        <v>0.66315495895686571</v>
      </c>
      <c r="O73" s="23"/>
    </row>
    <row r="74" spans="1:15" ht="15.75" thickBot="1" x14ac:dyDescent="0.3">
      <c r="A74" s="16">
        <v>0.16889928772614654</v>
      </c>
      <c r="B74" s="16">
        <v>0.1389053218132526</v>
      </c>
      <c r="M74" s="24" t="s">
        <v>64</v>
      </c>
      <c r="N74" s="24">
        <v>1.7709333959868729</v>
      </c>
      <c r="O74" s="24"/>
    </row>
    <row r="75" spans="1:15" x14ac:dyDescent="0.25">
      <c r="A75" s="16">
        <v>0.14252150725237317</v>
      </c>
      <c r="B75" s="16">
        <v>0.1257611451086855</v>
      </c>
    </row>
    <row r="76" spans="1:15" x14ac:dyDescent="0.25">
      <c r="A76" s="16">
        <v>0.13721673651096969</v>
      </c>
      <c r="B76" s="16">
        <v>9.4544107993859733E-2</v>
      </c>
      <c r="M76" s="2" t="s">
        <v>21</v>
      </c>
    </row>
    <row r="77" spans="1:15" x14ac:dyDescent="0.25">
      <c r="A77" s="16">
        <v>0.11275419482816926</v>
      </c>
      <c r="B77" s="16">
        <v>9.3959476230627101E-2</v>
      </c>
      <c r="M77" t="s">
        <v>56</v>
      </c>
    </row>
    <row r="78" spans="1:15" ht="15.75" thickBot="1" x14ac:dyDescent="0.3">
      <c r="A78" s="16">
        <v>8.1162992343473059E-2</v>
      </c>
      <c r="B78" s="16">
        <v>6.6471567582212954E-2</v>
      </c>
    </row>
    <row r="79" spans="1:15" x14ac:dyDescent="0.25">
      <c r="A79" s="16">
        <v>6.2641219348982924E-2</v>
      </c>
      <c r="B79" s="16">
        <v>5.9989511747246538E-2</v>
      </c>
      <c r="M79" s="25"/>
      <c r="N79" s="25" t="s">
        <v>68</v>
      </c>
      <c r="O79" s="25" t="s">
        <v>69</v>
      </c>
    </row>
    <row r="80" spans="1:15" x14ac:dyDescent="0.25">
      <c r="A80" s="16">
        <v>6.217721031676824E-2</v>
      </c>
      <c r="B80" s="16">
        <v>5.0593564124183824E-2</v>
      </c>
      <c r="M80" s="23" t="s">
        <v>57</v>
      </c>
      <c r="N80" s="23">
        <v>0.16628801130790974</v>
      </c>
      <c r="O80" s="23">
        <v>0.15534923634817341</v>
      </c>
    </row>
    <row r="81" spans="1:15" x14ac:dyDescent="0.25">
      <c r="A81" s="16">
        <v>3.0679257454450062E-2</v>
      </c>
      <c r="B81" s="16">
        <v>4.9148033720635718E-2</v>
      </c>
      <c r="M81" s="23" t="s">
        <v>31</v>
      </c>
      <c r="N81" s="23">
        <v>3.0484228841682028E-2</v>
      </c>
      <c r="O81" s="23">
        <v>1.850154992155803E-2</v>
      </c>
    </row>
    <row r="82" spans="1:15" x14ac:dyDescent="0.25">
      <c r="A82" s="16">
        <v>8.3521625798643889E-3</v>
      </c>
      <c r="B82" s="16">
        <v>4.511184292878441E-2</v>
      </c>
      <c r="M82" s="23" t="s">
        <v>58</v>
      </c>
      <c r="N82" s="23">
        <v>12</v>
      </c>
      <c r="O82" s="23">
        <v>18</v>
      </c>
    </row>
    <row r="83" spans="1:15" x14ac:dyDescent="0.25">
      <c r="A83" s="16">
        <v>0.96653081410319586</v>
      </c>
      <c r="B83" s="16">
        <v>4.1197616501121109E-2</v>
      </c>
      <c r="M83" s="23" t="s">
        <v>59</v>
      </c>
      <c r="N83" s="23">
        <v>0</v>
      </c>
      <c r="O83" s="23"/>
    </row>
    <row r="84" spans="1:15" x14ac:dyDescent="0.25">
      <c r="A84" s="16">
        <v>0.93033810959044994</v>
      </c>
      <c r="B84" s="16">
        <v>4.0836233900234088E-2</v>
      </c>
      <c r="M84" s="23" t="s">
        <v>34</v>
      </c>
      <c r="N84" s="23">
        <v>20</v>
      </c>
      <c r="O84" s="23"/>
    </row>
    <row r="85" spans="1:15" x14ac:dyDescent="0.25">
      <c r="A85" s="16">
        <v>0.70529372896632625</v>
      </c>
      <c r="B85" s="16">
        <v>3.9752086097573004E-2</v>
      </c>
      <c r="M85" s="23" t="s">
        <v>60</v>
      </c>
      <c r="N85" s="23">
        <v>0.1831230875439335</v>
      </c>
      <c r="O85" s="23"/>
    </row>
    <row r="86" spans="1:15" x14ac:dyDescent="0.25">
      <c r="A86" s="16">
        <v>0.15126694450198838</v>
      </c>
      <c r="B86" s="16">
        <v>3.7583790492250836E-2</v>
      </c>
      <c r="M86" s="23" t="s">
        <v>61</v>
      </c>
      <c r="N86" s="23">
        <v>0.42827255682224902</v>
      </c>
      <c r="O86" s="23"/>
    </row>
    <row r="87" spans="1:15" x14ac:dyDescent="0.25">
      <c r="A87" s="16">
        <v>0.11229018579595457</v>
      </c>
      <c r="B87" s="16">
        <v>3.3608581882493542E-2</v>
      </c>
      <c r="M87" s="23" t="s">
        <v>62</v>
      </c>
      <c r="N87" s="23">
        <v>1.3253407069850465</v>
      </c>
      <c r="O87" s="23"/>
    </row>
    <row r="88" spans="1:15" x14ac:dyDescent="0.25">
      <c r="A88" s="16">
        <v>0.10857811353823707</v>
      </c>
      <c r="B88" s="16">
        <v>2.9795928617391373E-2</v>
      </c>
      <c r="M88" s="23" t="s">
        <v>63</v>
      </c>
      <c r="N88" s="23">
        <v>0.85654511364449804</v>
      </c>
      <c r="O88" s="23"/>
    </row>
    <row r="89" spans="1:15" ht="15.75" thickBot="1" x14ac:dyDescent="0.3">
      <c r="A89" s="16">
        <v>6.217721031676824E-2</v>
      </c>
      <c r="B89" s="16">
        <v>2.6019547263865964E-2</v>
      </c>
      <c r="M89" s="24" t="s">
        <v>64</v>
      </c>
      <c r="N89" s="24">
        <v>1.7247182429207868</v>
      </c>
      <c r="O89" s="24"/>
    </row>
    <row r="90" spans="1:15" x14ac:dyDescent="0.25">
      <c r="A90" s="16">
        <v>6.0321174187909485E-2</v>
      </c>
      <c r="B90" s="16">
        <v>2.2044338654108667E-2</v>
      </c>
    </row>
    <row r="91" spans="1:15" x14ac:dyDescent="0.25">
      <c r="A91" s="16">
        <v>9.2801806442937666E-3</v>
      </c>
      <c r="B91" s="16">
        <v>8.6009059011112499E-2</v>
      </c>
      <c r="M91" s="2" t="s">
        <v>22</v>
      </c>
    </row>
    <row r="92" spans="1:15" x14ac:dyDescent="0.25">
      <c r="B92" s="16">
        <v>8.275661560312926E-2</v>
      </c>
      <c r="M92" t="s">
        <v>56</v>
      </c>
    </row>
    <row r="93" spans="1:15" ht="15.75" thickBot="1" x14ac:dyDescent="0.3">
      <c r="B93" s="16">
        <v>6.902407676942221E-2</v>
      </c>
    </row>
    <row r="94" spans="1:15" x14ac:dyDescent="0.25">
      <c r="B94" s="16">
        <v>6.8301311567648154E-2</v>
      </c>
      <c r="M94" s="25"/>
      <c r="N94" s="25" t="s">
        <v>69</v>
      </c>
      <c r="O94" s="25" t="s">
        <v>68</v>
      </c>
    </row>
    <row r="95" spans="1:15" x14ac:dyDescent="0.25">
      <c r="B95" s="16">
        <v>5.6737068339263286E-2</v>
      </c>
      <c r="M95" s="23" t="s">
        <v>57</v>
      </c>
      <c r="N95" s="23">
        <v>0.1345514929013901</v>
      </c>
      <c r="O95" s="23">
        <v>0.12424181246152534</v>
      </c>
    </row>
    <row r="96" spans="1:15" x14ac:dyDescent="0.25">
      <c r="B96" s="16">
        <v>5.3484624931280034E-2</v>
      </c>
      <c r="M96" s="23" t="s">
        <v>31</v>
      </c>
      <c r="N96" s="23">
        <v>1.486732128582747E-2</v>
      </c>
      <c r="O96" s="23">
        <v>1.2823693248921164E-2</v>
      </c>
    </row>
    <row r="97" spans="2:15" x14ac:dyDescent="0.25">
      <c r="B97" s="16">
        <v>5.3484624931280034E-2</v>
      </c>
      <c r="M97" s="23" t="s">
        <v>58</v>
      </c>
      <c r="N97" s="23">
        <v>15</v>
      </c>
      <c r="O97" s="23">
        <v>18</v>
      </c>
    </row>
    <row r="98" spans="2:15" x14ac:dyDescent="0.25">
      <c r="B98" s="16">
        <v>4.9148033720635718E-2</v>
      </c>
      <c r="M98" s="23" t="s">
        <v>59</v>
      </c>
      <c r="N98" s="23">
        <v>0</v>
      </c>
      <c r="O98" s="23"/>
    </row>
    <row r="99" spans="2:15" x14ac:dyDescent="0.25">
      <c r="B99" s="16">
        <v>4.6256972913539501E-2</v>
      </c>
      <c r="M99" s="23" t="s">
        <v>34</v>
      </c>
      <c r="N99" s="23">
        <v>29</v>
      </c>
      <c r="O99" s="23"/>
    </row>
    <row r="100" spans="2:15" x14ac:dyDescent="0.25">
      <c r="B100" s="16">
        <v>3.5776877487815703E-2</v>
      </c>
      <c r="M100" s="23" t="s">
        <v>60</v>
      </c>
      <c r="N100" s="23">
        <v>0.24978345181917211</v>
      </c>
      <c r="O100" s="23"/>
    </row>
    <row r="101" spans="2:15" x14ac:dyDescent="0.25">
      <c r="B101" s="16">
        <v>1.8069130044351366E-2</v>
      </c>
      <c r="M101" s="23" t="s">
        <v>61</v>
      </c>
      <c r="N101" s="23">
        <v>0.4022578710268066</v>
      </c>
      <c r="O101" s="23"/>
    </row>
    <row r="102" spans="2:15" x14ac:dyDescent="0.25">
      <c r="B102" s="16">
        <v>1.481668663636812E-2</v>
      </c>
      <c r="M102" s="23" t="s">
        <v>62</v>
      </c>
      <c r="N102" s="23">
        <v>1.3114336473015527</v>
      </c>
      <c r="O102" s="23"/>
    </row>
    <row r="103" spans="2:15" x14ac:dyDescent="0.25">
      <c r="M103" s="23" t="s">
        <v>63</v>
      </c>
      <c r="N103" s="23">
        <v>0.8045157420536132</v>
      </c>
      <c r="O103" s="23"/>
    </row>
    <row r="104" spans="2:15" ht="15.75" thickBot="1" x14ac:dyDescent="0.3">
      <c r="M104" s="24" t="s">
        <v>64</v>
      </c>
      <c r="N104" s="24">
        <v>1.6991270265334986</v>
      </c>
      <c r="O104" s="24"/>
    </row>
    <row r="106" spans="2:15" x14ac:dyDescent="0.25">
      <c r="M106" s="2" t="s">
        <v>23</v>
      </c>
    </row>
    <row r="107" spans="2:15" x14ac:dyDescent="0.25">
      <c r="M107" t="s">
        <v>56</v>
      </c>
    </row>
    <row r="108" spans="2:15" ht="15.75" thickBot="1" x14ac:dyDescent="0.3"/>
    <row r="109" spans="2:15" x14ac:dyDescent="0.25">
      <c r="M109" s="25"/>
      <c r="N109" s="25" t="s">
        <v>68</v>
      </c>
      <c r="O109" s="25" t="s">
        <v>69</v>
      </c>
    </row>
    <row r="110" spans="2:15" x14ac:dyDescent="0.25">
      <c r="M110" s="23" t="s">
        <v>57</v>
      </c>
      <c r="N110" s="23">
        <v>0.1805196563892357</v>
      </c>
      <c r="O110" s="23">
        <v>0.13356735967999075</v>
      </c>
    </row>
    <row r="111" spans="2:15" x14ac:dyDescent="0.25">
      <c r="M111" s="23" t="s">
        <v>31</v>
      </c>
      <c r="N111" s="23">
        <v>1.7367650119099576E-2</v>
      </c>
      <c r="O111" s="23">
        <v>4.5514463293246168E-2</v>
      </c>
    </row>
    <row r="112" spans="2:15" x14ac:dyDescent="0.25">
      <c r="M112" s="23" t="s">
        <v>58</v>
      </c>
      <c r="N112" s="23">
        <v>16</v>
      </c>
      <c r="O112" s="23">
        <v>21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34</v>
      </c>
      <c r="O114" s="23"/>
    </row>
    <row r="115" spans="13:15" x14ac:dyDescent="0.25">
      <c r="M115" s="23" t="s">
        <v>60</v>
      </c>
      <c r="N115" s="23">
        <v>0.82323897293021508</v>
      </c>
      <c r="O115" s="23"/>
    </row>
    <row r="116" spans="13:15" x14ac:dyDescent="0.25">
      <c r="M116" s="23" t="s">
        <v>61</v>
      </c>
      <c r="N116" s="23">
        <v>0.20805461860311664</v>
      </c>
      <c r="O116" s="23"/>
    </row>
    <row r="117" spans="13:15" x14ac:dyDescent="0.25">
      <c r="M117" s="23" t="s">
        <v>62</v>
      </c>
      <c r="N117" s="23">
        <v>1.3069515871264279</v>
      </c>
      <c r="O117" s="23"/>
    </row>
    <row r="118" spans="13:15" x14ac:dyDescent="0.25">
      <c r="M118" s="23" t="s">
        <v>63</v>
      </c>
      <c r="N118" s="23">
        <v>0.41610923720623327</v>
      </c>
      <c r="O118" s="23"/>
    </row>
    <row r="119" spans="13:15" ht="15.75" thickBot="1" x14ac:dyDescent="0.3">
      <c r="M119" s="24" t="s">
        <v>64</v>
      </c>
      <c r="N119" s="24">
        <v>1.6909242551868542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68</v>
      </c>
      <c r="O124" s="25" t="s">
        <v>69</v>
      </c>
    </row>
    <row r="125" spans="13:15" x14ac:dyDescent="0.25">
      <c r="M125" s="23" t="s">
        <v>57</v>
      </c>
      <c r="N125" s="23">
        <v>0.34511960684945814</v>
      </c>
      <c r="O125" s="23">
        <v>5.2822090162987161E-2</v>
      </c>
    </row>
    <row r="126" spans="13:15" x14ac:dyDescent="0.25">
      <c r="M126" s="23" t="s">
        <v>31</v>
      </c>
      <c r="N126" s="23">
        <v>0.16000661524434717</v>
      </c>
      <c r="O126" s="23">
        <v>5.0137127302842921E-4</v>
      </c>
    </row>
    <row r="127" spans="13:15" x14ac:dyDescent="0.25">
      <c r="M127" s="23" t="s">
        <v>58</v>
      </c>
      <c r="N127" s="23">
        <v>9</v>
      </c>
      <c r="O127" s="23">
        <v>12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8</v>
      </c>
      <c r="O129" s="23"/>
    </row>
    <row r="130" spans="13:15" x14ac:dyDescent="0.25">
      <c r="M130" s="23" t="s">
        <v>60</v>
      </c>
      <c r="N130" s="23">
        <v>2.1896146816181177</v>
      </c>
      <c r="O130" s="23"/>
    </row>
    <row r="131" spans="13:15" x14ac:dyDescent="0.25">
      <c r="M131" s="23" t="s">
        <v>61</v>
      </c>
      <c r="N131" s="23">
        <v>2.9978498052570135E-2</v>
      </c>
      <c r="O131" s="23"/>
    </row>
    <row r="132" spans="13:15" x14ac:dyDescent="0.25">
      <c r="M132" s="23" t="s">
        <v>62</v>
      </c>
      <c r="N132" s="23">
        <v>1.3968153097438645</v>
      </c>
      <c r="O132" s="23"/>
    </row>
    <row r="133" spans="13:15" x14ac:dyDescent="0.25">
      <c r="M133" s="23" t="s">
        <v>63</v>
      </c>
      <c r="N133" s="23">
        <v>5.995699610514027E-2</v>
      </c>
      <c r="O133" s="23"/>
    </row>
    <row r="134" spans="13:15" ht="15.75" thickBot="1" x14ac:dyDescent="0.3">
      <c r="M134" s="24" t="s">
        <v>64</v>
      </c>
      <c r="N134" s="24">
        <v>1.8595480375308981</v>
      </c>
      <c r="O134" s="24"/>
    </row>
  </sheetData>
  <sortState ref="M3:N437">
    <sortCondition ref="M3:M437"/>
    <sortCondition descending="1" ref="N3:N437"/>
  </sortState>
  <mergeCells count="3">
    <mergeCell ref="A1:E1"/>
    <mergeCell ref="G1:K1"/>
    <mergeCell ref="A26:B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N16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6">
        <v>6.8859138474045957E-3</v>
      </c>
      <c r="B3" s="16">
        <v>1.325635674295546E-2</v>
      </c>
      <c r="C3" s="16">
        <v>8.9860044225357743E-3</v>
      </c>
      <c r="D3" s="16">
        <v>3.1552614190598807E-2</v>
      </c>
      <c r="E3" s="16">
        <v>1.7632343224158152E-2</v>
      </c>
      <c r="G3" s="16">
        <v>6.7089019198390059E-3</v>
      </c>
      <c r="H3" s="16">
        <v>1.5543245131661193E-2</v>
      </c>
      <c r="I3" s="16">
        <v>1.9313980967068819E-2</v>
      </c>
      <c r="J3" s="16">
        <v>9.1567975751007651E-3</v>
      </c>
      <c r="K3" s="16">
        <v>5.4207390133054097E-3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6">
        <v>6.3315394274864297E-3</v>
      </c>
      <c r="B4" s="16">
        <v>1.27117081900534E-2</v>
      </c>
      <c r="C4" s="16">
        <v>8.8412845690057796E-3</v>
      </c>
      <c r="D4" s="16">
        <v>2.78405419328813E-2</v>
      </c>
      <c r="E4" s="16">
        <v>1.5312298063084715E-2</v>
      </c>
      <c r="G4" s="16">
        <v>6.6974337114290234E-3</v>
      </c>
      <c r="H4" s="16">
        <v>9.3121852289047378E-3</v>
      </c>
      <c r="I4" s="16">
        <v>1.2520360434461222E-2</v>
      </c>
      <c r="J4" s="16">
        <v>8.506201224337746E-3</v>
      </c>
      <c r="K4" s="16">
        <v>5.4207390133054097E-3</v>
      </c>
      <c r="M4" t="s">
        <v>97</v>
      </c>
      <c r="R4" t="s">
        <v>98</v>
      </c>
      <c r="S4">
        <v>0.1</v>
      </c>
      <c r="W4" s="45" t="str">
        <f>A2</f>
        <v>Winter 2014</v>
      </c>
      <c r="X4" s="32">
        <f>AVERAGE(A3:A20)</f>
        <v>4.8704980712888446E-3</v>
      </c>
      <c r="Y4">
        <f>COUNT(A3:A20)</f>
        <v>9</v>
      </c>
      <c r="Z4">
        <f>DEVSQ(A3:A20)</f>
        <v>2.0222129488259335E-5</v>
      </c>
    </row>
    <row r="5" spans="1:32" ht="15.75" thickTop="1" x14ac:dyDescent="0.25">
      <c r="A5" s="16">
        <v>5.923053012809887E-3</v>
      </c>
      <c r="B5" s="16">
        <v>7.4500141343388721E-3</v>
      </c>
      <c r="C5" s="16">
        <v>8.7617130078847284E-3</v>
      </c>
      <c r="D5" s="16">
        <v>1.8560361288587533E-2</v>
      </c>
      <c r="E5" s="16">
        <v>9.7441896765084555E-3</v>
      </c>
      <c r="G5" s="16">
        <v>6.3503292702202585E-3</v>
      </c>
      <c r="H5" s="16">
        <v>8.8458114202321688E-3</v>
      </c>
      <c r="I5" s="16">
        <v>1.1143740265746408E-2</v>
      </c>
      <c r="J5" s="16">
        <v>8.3826942964913154E-3</v>
      </c>
      <c r="K5" s="16">
        <v>4.6979738115313545E-3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32">
        <f>AVERAGE(B3:B20)</f>
        <v>7.3341142190635825E-3</v>
      </c>
      <c r="Y5">
        <f>COUNT(B3:B20)</f>
        <v>12</v>
      </c>
      <c r="Z5">
        <f>DEVSQ(B3:B20)</f>
        <v>9.1511509366091283E-5</v>
      </c>
    </row>
    <row r="6" spans="1:32" x14ac:dyDescent="0.25">
      <c r="A6" s="16">
        <v>5.8452460766810202E-3</v>
      </c>
      <c r="B6" s="16">
        <v>7.4111106662744387E-3</v>
      </c>
      <c r="C6" s="16">
        <v>6.3295609032645358E-3</v>
      </c>
      <c r="D6" s="16">
        <v>9.2801806442937666E-3</v>
      </c>
      <c r="E6" s="16">
        <v>9.2801806442937666E-3</v>
      </c>
      <c r="G6" s="16">
        <v>6.1133196297473149E-3</v>
      </c>
      <c r="H6" s="16">
        <v>8.2800464720064314E-3</v>
      </c>
      <c r="I6" s="16">
        <v>6.4886991652372671E-3</v>
      </c>
      <c r="J6" s="16">
        <v>7.9818729698660097E-3</v>
      </c>
      <c r="K6" s="16">
        <v>4.3365912106443274E-3</v>
      </c>
      <c r="M6" s="45" t="str">
        <f>A2</f>
        <v>Winter 2014</v>
      </c>
      <c r="N6">
        <f>COUNT(A3:A20)</f>
        <v>9</v>
      </c>
      <c r="O6" s="32">
        <f>SUM(A3:A20)</f>
        <v>4.3834482641599601E-2</v>
      </c>
      <c r="P6" s="32">
        <f>AVERAGE(A3:A20)</f>
        <v>4.8704980712888446E-3</v>
      </c>
      <c r="Q6">
        <f>VAR(A3:A20)</f>
        <v>2.5277661860324169E-6</v>
      </c>
      <c r="R6">
        <f>DEVSQ(A3:A20)</f>
        <v>2.0222129488259335E-5</v>
      </c>
      <c r="S6">
        <f>SQRT(P15/N6)</f>
        <v>1.7787006597105317E-3</v>
      </c>
      <c r="T6">
        <f>P6-S6*TINV(S4,O15)</f>
        <v>1.8981237926479727E-3</v>
      </c>
      <c r="U6">
        <f>P6+S6*TINV(S4,O15)</f>
        <v>7.8428723499297161E-3</v>
      </c>
      <c r="W6" s="45" t="str">
        <f>C2</f>
        <v>Summer 2014/2015</v>
      </c>
      <c r="X6" s="32">
        <f>AVERAGE(C3:C20)</f>
        <v>5.1653862913127284E-3</v>
      </c>
      <c r="Y6">
        <f>COUNT(C3:C20)</f>
        <v>18</v>
      </c>
      <c r="Z6">
        <f>DEVSQ(C3:C20)</f>
        <v>7.4744198523073958E-5</v>
      </c>
    </row>
    <row r="7" spans="1:32" x14ac:dyDescent="0.25">
      <c r="A7" s="16">
        <v>5.183887119585665E-3</v>
      </c>
      <c r="B7" s="16">
        <v>7.3527554641777898E-3</v>
      </c>
      <c r="C7" s="16">
        <v>6.2331056211490741E-3</v>
      </c>
      <c r="D7" s="16">
        <v>7.8687432664151461E-3</v>
      </c>
      <c r="E7" s="16">
        <v>6.4961264510056361E-3</v>
      </c>
      <c r="G7" s="16">
        <v>5.6522976516660706E-3</v>
      </c>
      <c r="H7" s="16">
        <v>6.8251130983934816E-3</v>
      </c>
      <c r="I7" s="16">
        <v>6.0578170524295321E-3</v>
      </c>
      <c r="J7" s="16">
        <v>7.2188509983598607E-3</v>
      </c>
      <c r="K7" s="16">
        <v>3.9752086097573002E-3</v>
      </c>
      <c r="M7" s="45" t="str">
        <f>B2</f>
        <v>Spring 2014</v>
      </c>
      <c r="N7">
        <f>COUNT(B3:B20)</f>
        <v>12</v>
      </c>
      <c r="O7" s="32">
        <f>SUM(B3:B20)</f>
        <v>8.800937062876299E-2</v>
      </c>
      <c r="P7" s="32">
        <f>AVERAGE(B3:B20)</f>
        <v>7.3341142190635825E-3</v>
      </c>
      <c r="Q7">
        <f>VAR(B3:B20)</f>
        <v>8.3192281241901139E-6</v>
      </c>
      <c r="R7">
        <f>DEVSQ(B3:B20)</f>
        <v>9.1511509366091283E-5</v>
      </c>
      <c r="S7">
        <f>SQRT(P15/N7)</f>
        <v>1.5403999570374606E-3</v>
      </c>
      <c r="T7">
        <f>P7-S7*TINV(S4,O15)</f>
        <v>4.7599625842051421E-3</v>
      </c>
      <c r="U7">
        <f>P7+S7*TINV(S4,O15)</f>
        <v>9.9082658539220228E-3</v>
      </c>
      <c r="W7" s="45" t="str">
        <f>D2</f>
        <v>Autumn 2015</v>
      </c>
      <c r="X7" s="32">
        <f>AVERAGE(D3:D20)</f>
        <v>8.6587870819978228E-3</v>
      </c>
      <c r="Y7">
        <f>COUNT(D3:D20)</f>
        <v>16</v>
      </c>
      <c r="Z7">
        <f>DEVSQ(D3:D20)</f>
        <v>1.2433035463353557E-3</v>
      </c>
    </row>
    <row r="8" spans="1:32" x14ac:dyDescent="0.25">
      <c r="A8" s="16">
        <v>4.9990956462796082E-3</v>
      </c>
      <c r="B8" s="16">
        <v>7.2263191929683827E-3</v>
      </c>
      <c r="C8" s="16">
        <v>6.1547975496820369E-3</v>
      </c>
      <c r="D8" s="16">
        <v>6.0321174187909473E-3</v>
      </c>
      <c r="E8" s="16">
        <v>3.7120722577175069E-3</v>
      </c>
      <c r="G8" s="16">
        <v>5.5666683622048758E-3</v>
      </c>
      <c r="H8" s="16">
        <v>5.7952679831771688E-3</v>
      </c>
      <c r="I8" s="16">
        <v>5.898129112858615E-3</v>
      </c>
      <c r="J8" s="16">
        <v>6.196584179129036E-3</v>
      </c>
      <c r="K8" s="16">
        <v>3.9752086097573002E-3</v>
      </c>
      <c r="M8" s="45" t="str">
        <f>C2</f>
        <v>Summer 2014/2015</v>
      </c>
      <c r="N8">
        <f>COUNT(C3:C20)</f>
        <v>18</v>
      </c>
      <c r="O8" s="32">
        <f>SUM(C3:C20)</f>
        <v>9.2976953243629104E-2</v>
      </c>
      <c r="P8" s="32">
        <f>AVERAGE(C3:C20)</f>
        <v>5.1653862913127284E-3</v>
      </c>
      <c r="Q8">
        <f>VAR(C3:C20)</f>
        <v>4.3967175601808211E-6</v>
      </c>
      <c r="R8">
        <f>DEVSQ(C3:C20)</f>
        <v>7.4744198523073958E-5</v>
      </c>
      <c r="S8">
        <f>SQRT(P15/N8)</f>
        <v>1.2577312981823026E-3</v>
      </c>
      <c r="T8">
        <f>P8-S8*TINV(S4,O15)</f>
        <v>3.0636002826612955E-3</v>
      </c>
      <c r="U8">
        <f>P8+S8*TINV(S4,O15)</f>
        <v>7.2671722999641617E-3</v>
      </c>
      <c r="W8" s="45" t="str">
        <f>E2</f>
        <v>Winter 2015</v>
      </c>
      <c r="X8" s="32">
        <f>AVERAGE(E3:E20)</f>
        <v>7.8881535476497001E-3</v>
      </c>
      <c r="Y8">
        <f>COUNT(E3:E20)</f>
        <v>9</v>
      </c>
      <c r="Z8">
        <f>DEVSQ(E3:E20)</f>
        <v>2.5018369185705506E-4</v>
      </c>
    </row>
    <row r="9" spans="1:32" x14ac:dyDescent="0.25">
      <c r="A9" s="16">
        <v>3.1025515781385117E-3</v>
      </c>
      <c r="B9" s="16">
        <v>6.4190722306314034E-3</v>
      </c>
      <c r="C9" s="16">
        <v>6.0932495741852161E-3</v>
      </c>
      <c r="D9" s="16">
        <v>4.81850009010815E-3</v>
      </c>
      <c r="E9" s="16">
        <v>3.7120722577175069E-3</v>
      </c>
      <c r="G9" s="16">
        <v>5.4963300172903261E-3</v>
      </c>
      <c r="H9" s="16">
        <v>5.7341042049906029E-3</v>
      </c>
      <c r="I9" s="16">
        <v>5.7336230026971951E-3</v>
      </c>
      <c r="J9" s="16">
        <v>5.5787532337167782E-3</v>
      </c>
      <c r="K9" s="16">
        <v>3.9752086097573002E-3</v>
      </c>
      <c r="M9" s="45" t="str">
        <f>D2</f>
        <v>Autumn 2015</v>
      </c>
      <c r="N9">
        <f>COUNT(D3:D20)</f>
        <v>16</v>
      </c>
      <c r="O9" s="32">
        <f>SUM(D3:D20)</f>
        <v>0.13854059331196517</v>
      </c>
      <c r="P9" s="32">
        <f>AVERAGE(D3:D20)</f>
        <v>8.6587870819978228E-3</v>
      </c>
      <c r="Q9">
        <f>VAR(D3:D20)</f>
        <v>8.2886903089023775E-5</v>
      </c>
      <c r="R9">
        <f>DEVSQ(D3:D20)</f>
        <v>1.2433035463353557E-3</v>
      </c>
      <c r="S9">
        <f>SQRT(P15/N9)</f>
        <v>1.3340254947828986E-3</v>
      </c>
      <c r="T9">
        <f>P9-S9*TINV(S4,O15)</f>
        <v>6.429506373017169E-3</v>
      </c>
      <c r="U9">
        <f>P9+S9*TINV(S4,O15)</f>
        <v>1.0888067790978477E-2</v>
      </c>
      <c r="W9" s="46"/>
      <c r="X9" s="46"/>
      <c r="Y9" s="46">
        <f>SUM(Y4:Y8)</f>
        <v>64</v>
      </c>
      <c r="Z9" s="46">
        <f>SUM(Z4:Z8)</f>
        <v>1.6799650755698354E-3</v>
      </c>
      <c r="AA9" s="46">
        <f>Y9-COUNT(Y4:Y8)</f>
        <v>59</v>
      </c>
      <c r="AB9" s="46">
        <f>[1]!QCRIT(COUNT(Y4:Y8),AA9,AA2,2)</f>
        <v>3.5634237288135591</v>
      </c>
    </row>
    <row r="10" spans="1:32" ht="15.75" thickBot="1" x14ac:dyDescent="0.3">
      <c r="A10" s="16">
        <v>2.79132383362305E-3</v>
      </c>
      <c r="B10" s="16">
        <v>6.1953772892609157E-3</v>
      </c>
      <c r="C10" s="16">
        <v>5.8470576721979355E-3</v>
      </c>
      <c r="D10" s="16">
        <v>4.7212459598490863E-3</v>
      </c>
      <c r="E10" s="16">
        <v>3.2480632255028181E-3</v>
      </c>
      <c r="G10" s="16">
        <v>5.0353080392090818E-3</v>
      </c>
      <c r="H10" s="16">
        <v>5.2287384877240974E-3</v>
      </c>
      <c r="I10" s="16">
        <v>4.7052877366672297E-3</v>
      </c>
      <c r="J10" s="16">
        <v>5.1791622263400615E-3</v>
      </c>
      <c r="K10" s="16">
        <v>3.9752086097573002E-3</v>
      </c>
      <c r="M10" s="45" t="str">
        <f>E2</f>
        <v>Winter 2015</v>
      </c>
      <c r="N10">
        <f>COUNT(E3:E20)</f>
        <v>9</v>
      </c>
      <c r="O10" s="32">
        <f>SUM(E3:E20)</f>
        <v>7.0993381928847299E-2</v>
      </c>
      <c r="P10" s="32">
        <f>AVERAGE(E3:E20)</f>
        <v>7.8881535476497001E-3</v>
      </c>
      <c r="Q10">
        <f>VAR(E3:E20)</f>
        <v>3.1272961482131916E-5</v>
      </c>
      <c r="R10">
        <f>DEVSQ(E3:E20)</f>
        <v>2.5018369185705506E-4</v>
      </c>
      <c r="S10">
        <f>SQRT(P15/N10)</f>
        <v>1.7787006597105317E-3</v>
      </c>
      <c r="T10">
        <f>P10-S10*TINV(S4,O15)</f>
        <v>4.9157792690088277E-3</v>
      </c>
      <c r="U10">
        <f>P10+S10*TINV(S4,O15)</f>
        <v>1.0860527826290572E-2</v>
      </c>
      <c r="W10" t="s">
        <v>108</v>
      </c>
    </row>
    <row r="11" spans="1:32" ht="15.75" thickTop="1" x14ac:dyDescent="0.25">
      <c r="A11" s="16">
        <v>2.7718720995908337E-3</v>
      </c>
      <c r="B11" s="16">
        <v>5.7382615395038311E-3</v>
      </c>
      <c r="C11" s="16">
        <v>4.4383248536409015E-3</v>
      </c>
      <c r="D11" s="16">
        <v>3.8548000720865206E-3</v>
      </c>
      <c r="E11" s="16">
        <v>1.8560361288587535E-3</v>
      </c>
      <c r="G11" s="16">
        <v>4.6797935784996646E-3</v>
      </c>
      <c r="H11" s="16">
        <v>5.2245325706788016E-3</v>
      </c>
      <c r="I11" s="16">
        <v>4.6226905265443407E-3</v>
      </c>
      <c r="J11" s="16">
        <v>4.7438163703507662E-3</v>
      </c>
      <c r="K11" s="16">
        <v>3.2524434079832455E-3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6">
        <v>5.5826476672461E-3</v>
      </c>
      <c r="C12" s="16">
        <v>4.3587532925198494E-3</v>
      </c>
      <c r="D12" s="16">
        <v>3.8282762183795031E-3</v>
      </c>
      <c r="H12" s="16">
        <v>5.1562094473430794E-3</v>
      </c>
      <c r="I12" s="16">
        <v>4.5807036113985388E-3</v>
      </c>
      <c r="J12" s="16">
        <v>4.6979738115313545E-3</v>
      </c>
      <c r="K12" s="16">
        <v>2.5296782062091913E-3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2.4636161477747378E-3</v>
      </c>
      <c r="Z12" s="46">
        <f>SQRT(Z9/AA9/HARMEAN(Y4,Y5))</f>
        <v>1.6638221155663984E-3</v>
      </c>
      <c r="AA12" s="46">
        <f>Y12/Z12</f>
        <v>1.4806968393589801</v>
      </c>
      <c r="AB12" s="46">
        <f>Y12-Z12*AB$9</f>
        <v>-3.4652870593593421E-3</v>
      </c>
      <c r="AC12" s="46">
        <f>Y12+Z12*AB$9</f>
        <v>8.3925193549088187E-3</v>
      </c>
      <c r="AD12" s="46">
        <f>[1]!QDIST(AA12,COUNT($Y$4:$Y$8),AA$9)</f>
        <v>0.83234199772064565</v>
      </c>
      <c r="AE12" s="46">
        <f>Z12*AB$9</f>
        <v>5.92890320713408E-3</v>
      </c>
      <c r="AF12" s="46">
        <f>Y12*SQRT(AA$9/Z$9)</f>
        <v>0.46168835554669635</v>
      </c>
    </row>
    <row r="13" spans="1:32" ht="15.75" thickTop="1" x14ac:dyDescent="0.25">
      <c r="B13" s="16">
        <v>5.2616940557145293E-3</v>
      </c>
      <c r="C13" s="16">
        <v>4.0885440865744962E-3</v>
      </c>
      <c r="D13" s="16">
        <v>3.7120722577175069E-3</v>
      </c>
      <c r="H13" s="16">
        <v>5.094942722940983E-3</v>
      </c>
      <c r="I13" s="16">
        <v>4.3866001676097499E-3</v>
      </c>
      <c r="J13" s="16">
        <v>4.3365912106443274E-3</v>
      </c>
      <c r="K13" s="16">
        <v>2.5296782062091913E-3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2.9488822002388376E-4</v>
      </c>
      <c r="Z13" s="21">
        <f>SQRT(Z9/AA9/HARMEAN(Y4,Y6))</f>
        <v>1.5403999570374606E-3</v>
      </c>
      <c r="AA13" s="21">
        <f t="shared" ref="AA13:AA21" si="0">Y13/Z13</f>
        <v>0.19143613882658167</v>
      </c>
      <c r="AB13" s="21">
        <f t="shared" ref="AB13:AB21" si="1">Y13-Z13*AB$9</f>
        <v>-5.1942095387467902E-3</v>
      </c>
      <c r="AC13" s="21">
        <f t="shared" ref="AC13:AC21" si="2">Y13+Z13*AB$9</f>
        <v>5.7839859787945577E-3</v>
      </c>
      <c r="AD13" s="21">
        <f>[1]!QDIST(AA13,COUNT($Y$4:$Y$8),AA$9)</f>
        <v>0.99992206423439389</v>
      </c>
      <c r="AE13" s="21">
        <f t="shared" ref="AE13:AE21" si="3">Z13*AB$9</f>
        <v>5.489097758770674E-3</v>
      </c>
      <c r="AF13" s="21">
        <f t="shared" ref="AF13:AF21" si="4">Y13*SQRT(AA$9/Z$9)</f>
        <v>5.5262853142074748E-2</v>
      </c>
    </row>
    <row r="14" spans="1:32" x14ac:dyDescent="0.25">
      <c r="B14" s="16">
        <v>3.4040534556378657E-3</v>
      </c>
      <c r="C14" s="16">
        <v>3.8423521845872143E-3</v>
      </c>
      <c r="D14" s="16">
        <v>3.7120722577175069E-3</v>
      </c>
      <c r="H14" s="16">
        <v>5.0238398307991001E-3</v>
      </c>
      <c r="I14" s="16">
        <v>4.306064976210831E-3</v>
      </c>
      <c r="J14" s="16">
        <v>3.9752086097573002E-3</v>
      </c>
      <c r="K14" s="16">
        <v>2.1682956053221637E-3</v>
      </c>
      <c r="M14" t="s">
        <v>38</v>
      </c>
      <c r="N14">
        <f>N16-N15</f>
        <v>1.5095242234767006E-4</v>
      </c>
      <c r="O14">
        <f>COUNTA(M6:M10)-1</f>
        <v>4</v>
      </c>
      <c r="P14">
        <f>N14/O14</f>
        <v>3.7738105586917516E-5</v>
      </c>
      <c r="Q14">
        <f>P14/P15</f>
        <v>1.3253538790816231</v>
      </c>
      <c r="R14">
        <f>FDIST(Q14,O14,O15)</f>
        <v>0.27114210998598448</v>
      </c>
      <c r="S14">
        <f>FINV(S4,O14,O15)</f>
        <v>2.0426584048823999</v>
      </c>
      <c r="T14">
        <f>SQRT(DEVSQ(P6:P10)/(P15*O14))</f>
        <v>0.31523238808421511</v>
      </c>
      <c r="U14">
        <f>(N16-O16*P15)/(N16+P15)</f>
        <v>1.9929361500611247E-2</v>
      </c>
      <c r="W14" s="11" t="str">
        <f>W4</f>
        <v>Winter 2014</v>
      </c>
      <c r="X14" s="11" t="str">
        <f>W7</f>
        <v>Autumn 2015</v>
      </c>
      <c r="Y14" s="21">
        <f>ABS(X4-X7)</f>
        <v>3.7882890107089782E-3</v>
      </c>
      <c r="Z14" s="21">
        <f>SQRT(Z9/AA9/HARMEAN(Y4,Y7))</f>
        <v>1.5721641227278782E-3</v>
      </c>
      <c r="AA14" s="21">
        <f t="shared" si="0"/>
        <v>2.4096014887656123</v>
      </c>
      <c r="AB14" s="21">
        <f t="shared" si="1"/>
        <v>-1.8139979298088952E-3</v>
      </c>
      <c r="AC14" s="21">
        <f t="shared" si="2"/>
        <v>9.3905759512268525E-3</v>
      </c>
      <c r="AD14" s="21">
        <f>[1]!QDIST(AA14,COUNT($Y$4:$Y$8),AA$9)</f>
        <v>0.43954650341638468</v>
      </c>
      <c r="AE14" s="21">
        <f t="shared" si="3"/>
        <v>5.6022869405178734E-3</v>
      </c>
      <c r="AF14" s="21">
        <f t="shared" si="4"/>
        <v>0.70993564694306877</v>
      </c>
    </row>
    <row r="15" spans="1:32" x14ac:dyDescent="0.25">
      <c r="C15" s="16">
        <v>3.7120722577175069E-3</v>
      </c>
      <c r="D15" s="16">
        <v>3.2480632255028181E-3</v>
      </c>
      <c r="H15" s="16">
        <v>4.9083931994719551E-3</v>
      </c>
      <c r="I15" s="16">
        <v>4.2131460263516848E-3</v>
      </c>
      <c r="J15" s="16">
        <v>3.9752086097573002E-3</v>
      </c>
      <c r="M15" t="s">
        <v>39</v>
      </c>
      <c r="N15">
        <f>SUM(R6:R10)</f>
        <v>1.6799650755698354E-3</v>
      </c>
      <c r="O15">
        <f>O16-O14</f>
        <v>59</v>
      </c>
      <c r="P15">
        <f>N15/O15</f>
        <v>2.8473984331692124E-5</v>
      </c>
      <c r="W15" s="11" t="str">
        <f>W4</f>
        <v>Winter 2014</v>
      </c>
      <c r="X15" s="11" t="str">
        <f>W8</f>
        <v>Winter 2015</v>
      </c>
      <c r="Y15" s="21">
        <f>ABS(X4-X8)</f>
        <v>3.0176554763608554E-3</v>
      </c>
      <c r="Z15" s="21">
        <f>SQRT(Z9/AA9/HARMEAN(Y4,Y8))</f>
        <v>1.7787006597105317E-3</v>
      </c>
      <c r="AA15" s="21">
        <f t="shared" si="0"/>
        <v>1.6965504903180015</v>
      </c>
      <c r="AB15" s="21">
        <f t="shared" si="1"/>
        <v>-3.3206086609079847E-3</v>
      </c>
      <c r="AC15" s="21">
        <f t="shared" si="2"/>
        <v>9.3559196136296964E-3</v>
      </c>
      <c r="AD15" s="21">
        <f>[1]!QDIST(AA15,COUNT($Y$4:$Y$8),AA$9)</f>
        <v>0.75154681287056591</v>
      </c>
      <c r="AE15" s="21">
        <f t="shared" si="3"/>
        <v>6.3382641372688401E-3</v>
      </c>
      <c r="AF15" s="21">
        <f t="shared" si="4"/>
        <v>0.56551683010600051</v>
      </c>
    </row>
    <row r="16" spans="1:32" x14ac:dyDescent="0.25">
      <c r="C16" s="16">
        <v>3.4115163561094721E-3</v>
      </c>
      <c r="D16" s="16">
        <v>3.2480632255028181E-3</v>
      </c>
      <c r="H16" s="16">
        <v>4.6216879892224255E-3</v>
      </c>
      <c r="I16" s="16">
        <v>3.8538481623171176E-3</v>
      </c>
      <c r="J16" s="16">
        <v>3.9752086097573002E-3</v>
      </c>
      <c r="M16" s="41" t="s">
        <v>40</v>
      </c>
      <c r="N16" s="41">
        <f>DEVSQ(A3:E20)</f>
        <v>1.8309174979175055E-3</v>
      </c>
      <c r="O16" s="41">
        <f>COUNT(A3:E20)-1</f>
        <v>63</v>
      </c>
      <c r="P16" s="41">
        <f>N16/O16</f>
        <v>2.906218250662707E-5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2.1687279277508541E-3</v>
      </c>
      <c r="Z16" s="21">
        <f>SQRT(Z9/AA9/HARMEAN(Y5,Y6))</f>
        <v>1.4061863400823432E-3</v>
      </c>
      <c r="AA16" s="21">
        <f t="shared" si="0"/>
        <v>1.5422763441322138</v>
      </c>
      <c r="AB16" s="21">
        <f t="shared" si="1"/>
        <v>-2.8421098436320607E-3</v>
      </c>
      <c r="AC16" s="21">
        <f t="shared" si="2"/>
        <v>7.1795656991337688E-3</v>
      </c>
      <c r="AD16" s="21">
        <f>[1]!QDIST(AA16,COUNT($Y$4:$Y$8),AA$9)</f>
        <v>0.81068369185002154</v>
      </c>
      <c r="AE16" s="21">
        <f t="shared" si="3"/>
        <v>5.0108377713829148E-3</v>
      </c>
      <c r="AF16" s="21">
        <f t="shared" si="4"/>
        <v>0.40642550240462161</v>
      </c>
    </row>
    <row r="17" spans="1:32" x14ac:dyDescent="0.25">
      <c r="C17" s="16">
        <v>3.2480632255028181E-3</v>
      </c>
      <c r="D17" s="16">
        <v>3.2480632255028181E-3</v>
      </c>
      <c r="H17" s="16">
        <v>4.2674883501391267E-3</v>
      </c>
      <c r="I17" s="16">
        <v>3.7333938975545717E-3</v>
      </c>
      <c r="J17" s="16">
        <v>3.2524434079832455E-3</v>
      </c>
      <c r="W17" s="11" t="str">
        <f>W5</f>
        <v>Spring 2014</v>
      </c>
      <c r="X17" s="11" t="str">
        <f>W7</f>
        <v>Autumn 2015</v>
      </c>
      <c r="Y17" s="21">
        <f>ABS(X5-X7)</f>
        <v>1.3246728629342404E-3</v>
      </c>
      <c r="Z17" s="21">
        <f>SQRT(Z9/AA9/HARMEAN(Y5,Y7))</f>
        <v>1.440912219458869E-3</v>
      </c>
      <c r="AA17" s="21">
        <f t="shared" si="0"/>
        <v>0.91932932835542058</v>
      </c>
      <c r="AB17" s="21">
        <f t="shared" si="1"/>
        <v>-3.8099079310229041E-3</v>
      </c>
      <c r="AC17" s="21">
        <f t="shared" si="2"/>
        <v>6.4592536568913849E-3</v>
      </c>
      <c r="AD17" s="21">
        <f>[1]!QDIST(AA17,COUNT($Y$4:$Y$8),AA$9)</f>
        <v>0.96596849205477531</v>
      </c>
      <c r="AE17" s="21">
        <f t="shared" si="3"/>
        <v>5.1345807939571445E-3</v>
      </c>
      <c r="AF17" s="21">
        <f t="shared" si="4"/>
        <v>0.24824729139637239</v>
      </c>
    </row>
    <row r="18" spans="1:32" x14ac:dyDescent="0.25">
      <c r="C18" s="16">
        <v>3.1917037294110864E-3</v>
      </c>
      <c r="D18" s="16">
        <v>3.0148780380309711E-3</v>
      </c>
      <c r="H18" s="16">
        <v>4.2294752616010688E-3</v>
      </c>
      <c r="J18" s="16">
        <v>3.2524434079832455E-3</v>
      </c>
      <c r="W18" s="11" t="str">
        <f>W5</f>
        <v>Spring 2014</v>
      </c>
      <c r="X18" s="11" t="str">
        <f>W8</f>
        <v>Winter 2015</v>
      </c>
      <c r="Y18" s="21">
        <f>ABS(X5-X8)</f>
        <v>5.5403932858611761E-4</v>
      </c>
      <c r="Z18" s="21">
        <f>SQRT(Z9/AA9/HARMEAN(Y5,Y8))</f>
        <v>1.6638221155663984E-3</v>
      </c>
      <c r="AA18" s="21">
        <f t="shared" si="0"/>
        <v>0.33299192467910643</v>
      </c>
      <c r="AB18" s="21">
        <f t="shared" si="1"/>
        <v>-5.3748638785479624E-3</v>
      </c>
      <c r="AC18" s="21">
        <f t="shared" si="2"/>
        <v>6.4829425357201976E-3</v>
      </c>
      <c r="AD18" s="21">
        <f>[1]!QDIST(AA18,COUNT($Y$4:$Y$8),AA$9)</f>
        <v>0.99929955868725817</v>
      </c>
      <c r="AE18" s="21">
        <f t="shared" si="3"/>
        <v>5.92890320713408E-3</v>
      </c>
      <c r="AF18" s="21">
        <f t="shared" si="4"/>
        <v>0.1038284745593042</v>
      </c>
    </row>
    <row r="19" spans="1:32" x14ac:dyDescent="0.25">
      <c r="C19" s="16">
        <v>2.927925120063026E-3</v>
      </c>
      <c r="H19" s="16">
        <v>4.2004876409843994E-3</v>
      </c>
      <c r="J19" s="16">
        <v>3.2524434079832455E-3</v>
      </c>
      <c r="W19" s="11" t="str">
        <f>W6</f>
        <v>Summer 2014/2015</v>
      </c>
      <c r="X19" s="11" t="str">
        <f>W7</f>
        <v>Autumn 2015</v>
      </c>
      <c r="Y19" s="21">
        <f>ABS(X6-X7)</f>
        <v>3.4934007906850945E-3</v>
      </c>
      <c r="Z19" s="21">
        <f>SQRT(Z9/AA9/HARMEAN(Y6,Y7))</f>
        <v>1.2964397477627139E-3</v>
      </c>
      <c r="AA19" s="21">
        <f t="shared" si="0"/>
        <v>2.6946109888359335</v>
      </c>
      <c r="AB19" s="21">
        <f t="shared" si="1"/>
        <v>-1.1263633694696251E-3</v>
      </c>
      <c r="AC19" s="21">
        <f t="shared" si="2"/>
        <v>8.113164950839814E-3</v>
      </c>
      <c r="AD19" s="21">
        <f>[1]!QDIST(AA19,COUNT($Y$4:$Y$8),AA$9)</f>
        <v>0.32592378179159409</v>
      </c>
      <c r="AE19" s="21">
        <f t="shared" si="3"/>
        <v>4.6197641601547195E-3</v>
      </c>
      <c r="AF19" s="21">
        <f t="shared" si="4"/>
        <v>0.65467279380099397</v>
      </c>
    </row>
    <row r="20" spans="1:32" x14ac:dyDescent="0.25">
      <c r="C20" s="16">
        <v>2.5109248175976414E-3</v>
      </c>
      <c r="H20" s="16">
        <v>4.1791692335260769E-3</v>
      </c>
      <c r="J20" s="16">
        <v>2.8910608070962188E-3</v>
      </c>
      <c r="W20" s="11" t="str">
        <f>W6</f>
        <v>Summer 2014/2015</v>
      </c>
      <c r="X20" s="11" t="str">
        <f>W8</f>
        <v>Winter 2015</v>
      </c>
      <c r="Y20" s="21">
        <f>ABS(X6-X8)</f>
        <v>2.7227672563369717E-3</v>
      </c>
      <c r="Z20" s="21">
        <f>SQRT(Z9/AA9/HARMEAN(Y6,Y8))</f>
        <v>1.5403999570374606E-3</v>
      </c>
      <c r="AA20" s="21">
        <f t="shared" si="0"/>
        <v>1.767571625731198</v>
      </c>
      <c r="AB20" s="21">
        <f t="shared" si="1"/>
        <v>-2.7663305024337023E-3</v>
      </c>
      <c r="AC20" s="21">
        <f t="shared" si="2"/>
        <v>8.2118650151076465E-3</v>
      </c>
      <c r="AD20" s="21">
        <f>[1]!QDIST(AA20,COUNT($Y$4:$Y$8),AA$9)</f>
        <v>0.72235231288624147</v>
      </c>
      <c r="AE20" s="21">
        <f t="shared" si="3"/>
        <v>5.489097758770674E-3</v>
      </c>
      <c r="AF20" s="21">
        <f t="shared" si="4"/>
        <v>0.51025397696392583</v>
      </c>
    </row>
    <row r="21" spans="1:32" x14ac:dyDescent="0.25">
      <c r="J21" s="16">
        <v>2.8910608070962188E-3</v>
      </c>
      <c r="W21" s="48" t="str">
        <f>W7</f>
        <v>Autumn 2015</v>
      </c>
      <c r="X21" s="48" t="str">
        <f>W8</f>
        <v>Winter 2015</v>
      </c>
      <c r="Y21" s="41">
        <f>ABS(X7-X8)</f>
        <v>7.7063353434812278E-4</v>
      </c>
      <c r="Z21" s="41">
        <f>SQRT(Z9/AA9/HARMEAN(Y7,Y8))</f>
        <v>1.5721641227278782E-3</v>
      </c>
      <c r="AA21" s="41">
        <f t="shared" si="0"/>
        <v>0.4901737186388585</v>
      </c>
      <c r="AB21" s="41">
        <f t="shared" si="1"/>
        <v>-4.8316534061697506E-3</v>
      </c>
      <c r="AC21" s="41">
        <f t="shared" si="2"/>
        <v>6.3729204748659962E-3</v>
      </c>
      <c r="AD21" s="41">
        <f>[1]!QDIST(AA21,COUNT($Y$4:$Y$8),AA$9)</f>
        <v>0.99681466603762037</v>
      </c>
      <c r="AE21" s="41">
        <f t="shared" si="3"/>
        <v>5.6022869405178734E-3</v>
      </c>
      <c r="AF21" s="41">
        <f t="shared" si="4"/>
        <v>0.14441881683706817</v>
      </c>
    </row>
    <row r="22" spans="1:32" x14ac:dyDescent="0.25">
      <c r="J22" s="16">
        <v>2.5296782062091913E-3</v>
      </c>
    </row>
    <row r="23" spans="1:32" x14ac:dyDescent="0.25">
      <c r="J23" s="16">
        <v>2.1682956053221637E-3</v>
      </c>
      <c r="M23" s="1" t="s">
        <v>42</v>
      </c>
    </row>
    <row r="24" spans="1:32" ht="15.75" thickBot="1" x14ac:dyDescent="0.3">
      <c r="A24" s="31">
        <f>AVERAGE(A3:A11)</f>
        <v>4.8704980712888446E-3</v>
      </c>
      <c r="B24" s="31">
        <f>AVERAGE(B3:B14)</f>
        <v>7.3341142190635825E-3</v>
      </c>
      <c r="C24" s="31">
        <f>AVERAGE(C3:C20)</f>
        <v>5.1653862913127284E-3</v>
      </c>
      <c r="D24" s="31">
        <f>AVERAGE(D3:D18)</f>
        <v>8.6587870819978228E-3</v>
      </c>
      <c r="E24" s="31">
        <f>AVERAGE(E3:E11)</f>
        <v>7.8881535476497001E-3</v>
      </c>
      <c r="G24" s="31">
        <f>AVERAGE(G3:G11)</f>
        <v>5.8111535755672912E-3</v>
      </c>
      <c r="H24" s="31">
        <f>AVERAGE(H3:H20)</f>
        <v>6.2483743485442717E-3</v>
      </c>
      <c r="I24" s="31">
        <f>AVERAGE(I3:I17)</f>
        <v>6.7705390070102074E-3</v>
      </c>
      <c r="J24" s="31">
        <f>AVERAGE(J3:J23)</f>
        <v>4.9591595035625453E-3</v>
      </c>
      <c r="K24" s="31">
        <f>AVERAGE(K3:K14)</f>
        <v>3.8547477427949574E-3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08" t="s">
        <v>66</v>
      </c>
      <c r="B26" s="108"/>
      <c r="M26" t="s">
        <v>97</v>
      </c>
      <c r="R26" t="s">
        <v>98</v>
      </c>
      <c r="S26">
        <v>0.1</v>
      </c>
      <c r="W26" s="45" t="str">
        <f>G2</f>
        <v>Winter 2014</v>
      </c>
      <c r="X26" s="32">
        <f>AVERAGE(G3:G23)</f>
        <v>5.8111535755672912E-3</v>
      </c>
      <c r="Y26">
        <f>COUNT(G3:G23)</f>
        <v>9</v>
      </c>
      <c r="Z26">
        <f>DEVSQ(G3:G23)</f>
        <v>4.039493159078295E-6</v>
      </c>
    </row>
    <row r="27" spans="1:32" ht="16.5" thickTop="1" thickBot="1" x14ac:dyDescent="0.3">
      <c r="A27" s="28" t="s">
        <v>67</v>
      </c>
      <c r="B27" s="28" t="s">
        <v>25</v>
      </c>
      <c r="D27" t="s">
        <v>71</v>
      </c>
      <c r="E27" s="32">
        <f>AVERAGE(A28:A91)</f>
        <v>6.7867934649188146E-3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32">
        <f>AVERAGE(H3:H23)</f>
        <v>6.2483743485442717E-3</v>
      </c>
      <c r="Y27">
        <f>COUNT(H3:H23)</f>
        <v>18</v>
      </c>
      <c r="Z27">
        <f>DEVSQ(H3:H23)</f>
        <v>1.3448593106326086E-4</v>
      </c>
    </row>
    <row r="28" spans="1:32" x14ac:dyDescent="0.25">
      <c r="A28" s="16">
        <v>6.8859138474045957E-3</v>
      </c>
      <c r="B28" s="16">
        <v>6.7089019198390059E-3</v>
      </c>
      <c r="D28" t="s">
        <v>72</v>
      </c>
      <c r="E28" s="32">
        <f>AVERAGE(B28:B102)</f>
        <v>5.5563803739654494E-3</v>
      </c>
      <c r="M28" s="45" t="str">
        <f>G2</f>
        <v>Winter 2014</v>
      </c>
      <c r="N28">
        <f>COUNT(G3:G23)</f>
        <v>9</v>
      </c>
      <c r="O28" s="32">
        <f>SUM(G3:G23)</f>
        <v>5.2300382180105617E-2</v>
      </c>
      <c r="P28" s="32">
        <f>AVERAGE(G3:G23)</f>
        <v>5.8111535755672912E-3</v>
      </c>
      <c r="Q28">
        <f>VAR(G3:G23)</f>
        <v>5.0493664488478687E-7</v>
      </c>
      <c r="R28">
        <f>DEVSQ(G3:G23)</f>
        <v>4.039493159078295E-6</v>
      </c>
      <c r="S28">
        <f>SQRT(P37/N28)</f>
        <v>8.9559640639934129E-4</v>
      </c>
      <c r="T28">
        <f>P28-S28*TINV(S26,O37)</f>
        <v>4.3182709583497458E-3</v>
      </c>
      <c r="U28">
        <f>P28+S28*TINV(S26,O37)</f>
        <v>7.3040361927848366E-3</v>
      </c>
      <c r="W28" s="45" t="str">
        <f>I2</f>
        <v>Summer 2014/2015</v>
      </c>
      <c r="X28" s="32">
        <f>AVERAGE(I3:I23)</f>
        <v>6.7705390070102074E-3</v>
      </c>
      <c r="Y28">
        <f>COUNT(I3:I23)</f>
        <v>15</v>
      </c>
      <c r="Z28">
        <f>DEVSQ(I3:I23)</f>
        <v>2.6164925836669303E-4</v>
      </c>
    </row>
    <row r="29" spans="1:32" x14ac:dyDescent="0.25">
      <c r="A29" s="16">
        <v>6.3315394274864297E-3</v>
      </c>
      <c r="B29" s="16">
        <v>6.6974337114290234E-3</v>
      </c>
      <c r="M29" s="45" t="str">
        <f>H2</f>
        <v>Spring 2014</v>
      </c>
      <c r="N29">
        <f>COUNT(H3:H23)</f>
        <v>18</v>
      </c>
      <c r="O29" s="32">
        <f>SUM(H3:H23)</f>
        <v>0.11247073827379689</v>
      </c>
      <c r="P29" s="32">
        <f>AVERAGE(H3:H23)</f>
        <v>6.2483743485442717E-3</v>
      </c>
      <c r="Q29">
        <f>VAR(H3:H23)</f>
        <v>7.9109371213682834E-6</v>
      </c>
      <c r="R29">
        <f>DEVSQ(H3:H23)</f>
        <v>1.3448593106326086E-4</v>
      </c>
      <c r="S29">
        <f>SQRT(P37/N29)</f>
        <v>6.3328229217127728E-4</v>
      </c>
      <c r="T29">
        <f>P29-S29*TINV(S26,O37)</f>
        <v>5.1927469263942242E-3</v>
      </c>
      <c r="U29">
        <f>P29+S29*TINV(S26,O37)</f>
        <v>7.3040017706943192E-3</v>
      </c>
      <c r="W29" s="45" t="str">
        <f>J2</f>
        <v>Autumn 2015</v>
      </c>
      <c r="X29" s="32">
        <f>AVERAGE(J3:J23)</f>
        <v>4.9591595035625453E-3</v>
      </c>
      <c r="Y29">
        <f>COUNT(J3:J23)</f>
        <v>21</v>
      </c>
      <c r="Z29">
        <f>DEVSQ(J3:J23)</f>
        <v>9.2519445190571094E-5</v>
      </c>
    </row>
    <row r="30" spans="1:32" x14ac:dyDescent="0.25">
      <c r="A30" s="16">
        <v>5.923053012809887E-3</v>
      </c>
      <c r="B30" s="16">
        <v>6.3503292702202585E-3</v>
      </c>
      <c r="M30" s="45" t="str">
        <f>I2</f>
        <v>Summer 2014/2015</v>
      </c>
      <c r="N30">
        <f>COUNT(I3:I23)</f>
        <v>15</v>
      </c>
      <c r="O30" s="32">
        <f>SUM(I3:I23)</f>
        <v>0.10155808510515311</v>
      </c>
      <c r="P30" s="32">
        <f>AVERAGE(I3:I23)</f>
        <v>6.7705390070102074E-3</v>
      </c>
      <c r="Q30">
        <f>VAR(I3:I23)</f>
        <v>1.8689232740478088E-5</v>
      </c>
      <c r="R30">
        <f>DEVSQ(I3:I23)</f>
        <v>2.6164925836669303E-4</v>
      </c>
      <c r="S30">
        <f>SQRT(P37/N30)</f>
        <v>6.9372599338157162E-4</v>
      </c>
      <c r="T30">
        <f>P30-S30*TINV(S26,O37)</f>
        <v>5.6141571041449885E-3</v>
      </c>
      <c r="U30">
        <f>P30+S30*TINV(S26,O37)</f>
        <v>7.9269209098754272E-3</v>
      </c>
      <c r="W30" s="45" t="str">
        <f>K2</f>
        <v>Winter 2015</v>
      </c>
      <c r="X30" s="32">
        <f>AVERAGE(K3:K23)</f>
        <v>3.8547477427949574E-3</v>
      </c>
      <c r="Y30">
        <f>COUNT(K3:K23)</f>
        <v>12</v>
      </c>
      <c r="Z30">
        <f>DEVSQ(K3:K23)</f>
        <v>1.2624413808307671E-5</v>
      </c>
    </row>
    <row r="31" spans="1:32" x14ac:dyDescent="0.25">
      <c r="A31" s="16">
        <v>5.8452460766810202E-3</v>
      </c>
      <c r="B31" s="16">
        <v>6.1133196297473149E-3</v>
      </c>
      <c r="M31" s="45" t="str">
        <f>J2</f>
        <v>Autumn 2015</v>
      </c>
      <c r="N31">
        <f>COUNT(J3:J23)</f>
        <v>21</v>
      </c>
      <c r="O31" s="32">
        <f>SUM(J3:J23)</f>
        <v>0.10414234957481346</v>
      </c>
      <c r="P31" s="32">
        <f>AVERAGE(J3:J23)</f>
        <v>4.9591595035625453E-3</v>
      </c>
      <c r="Q31">
        <f>VAR(J3:J23)</f>
        <v>4.625972259528555E-6</v>
      </c>
      <c r="R31">
        <f>DEVSQ(J3:J23)</f>
        <v>9.2519445190571094E-5</v>
      </c>
      <c r="S31">
        <f>SQRT(P37/N31)</f>
        <v>5.8630547492220201E-4</v>
      </c>
      <c r="T31">
        <f>P31-S31*TINV(S26,O37)</f>
        <v>3.9818384182649467E-3</v>
      </c>
      <c r="U31">
        <f>P31+S31*TINV(S26,O37)</f>
        <v>5.9364805888601439E-3</v>
      </c>
      <c r="W31" s="46"/>
      <c r="X31" s="46"/>
      <c r="Y31" s="46">
        <f>SUM(Y26:Y30)</f>
        <v>75</v>
      </c>
      <c r="Z31" s="46">
        <f>SUM(Z26:Z30)</f>
        <v>5.0531854158791085E-4</v>
      </c>
      <c r="AA31" s="46">
        <f>Y31-COUNT(Y26:Y30)</f>
        <v>70</v>
      </c>
      <c r="AB31" s="46">
        <f>[1]!QCRIT(COUNT(Y26:Y30),AA31,AA24,2)</f>
        <v>3.55</v>
      </c>
    </row>
    <row r="32" spans="1:32" ht="15.75" thickBot="1" x14ac:dyDescent="0.3">
      <c r="A32" s="16">
        <v>5.183887119585665E-3</v>
      </c>
      <c r="B32" s="16">
        <v>5.6522976516660706E-3</v>
      </c>
      <c r="M32" s="45" t="str">
        <f>K2</f>
        <v>Winter 2015</v>
      </c>
      <c r="N32">
        <f>COUNT(K3:K23)</f>
        <v>12</v>
      </c>
      <c r="O32" s="32">
        <f>SUM(K3:K23)</f>
        <v>4.6256972913539487E-2</v>
      </c>
      <c r="P32" s="32">
        <f>AVERAGE(K3:K23)</f>
        <v>3.8547477427949574E-3</v>
      </c>
      <c r="Q32">
        <f>VAR(K3:K23)</f>
        <v>1.1476739825734247E-6</v>
      </c>
      <c r="R32">
        <f>DEVSQ(K3:K23)</f>
        <v>1.2624413808307671E-5</v>
      </c>
      <c r="S32">
        <f>SQRT(P37/N32)</f>
        <v>7.7560923947988169E-4</v>
      </c>
      <c r="T32">
        <f>P32-S32*TINV(S26,O37)</f>
        <v>2.5618734714163631E-3</v>
      </c>
      <c r="U32">
        <f>P32+S32*TINV(S26,O37)</f>
        <v>5.1476220141735522E-3</v>
      </c>
      <c r="W32" t="s">
        <v>108</v>
      </c>
    </row>
    <row r="33" spans="1:32" ht="15.75" thickTop="1" x14ac:dyDescent="0.25">
      <c r="A33" s="16">
        <v>4.9990956462796082E-3</v>
      </c>
      <c r="B33" s="16">
        <v>5.5666683622048758E-3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6">
        <v>3.1025515781385117E-3</v>
      </c>
      <c r="B34" s="16">
        <v>5.4963300172903261E-3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4.3722077297698048E-4</v>
      </c>
      <c r="Z34" s="46">
        <f>SQRT(Z31/AA31/HARMEAN(Y26,Y27))</f>
        <v>7.7560923947988169E-4</v>
      </c>
      <c r="AA34" s="46">
        <f>Y34/Z34</f>
        <v>0.56371269283766889</v>
      </c>
      <c r="AB34" s="46">
        <f>Y34-Z34*AB$31</f>
        <v>-2.3161920271765994E-3</v>
      </c>
      <c r="AC34" s="46">
        <f>Y34+Z34*AB$31</f>
        <v>3.1906335731305604E-3</v>
      </c>
      <c r="AD34" s="46">
        <f>[1]!QDIST(AA34,COUNT($Y$26:$Y$30),AA$31)</f>
        <v>0.99455748306931857</v>
      </c>
      <c r="AE34" s="46">
        <f>Z34*AB$31</f>
        <v>2.7534128001535799E-3</v>
      </c>
      <c r="AF34" s="46">
        <f>Y34*SQRT(AA$31/Z$31)</f>
        <v>0.16272983747771846</v>
      </c>
    </row>
    <row r="35" spans="1:32" ht="15.75" thickTop="1" x14ac:dyDescent="0.25">
      <c r="A35" s="16">
        <v>2.79132383362305E-3</v>
      </c>
      <c r="B35" s="16">
        <v>5.0353080392090818E-3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9.5938543144291621E-4</v>
      </c>
      <c r="Z35" s="21">
        <f>SQRT(Z31/AA31/HARMEAN(Y26,Y28))</f>
        <v>8.0104577804538182E-4</v>
      </c>
      <c r="AA35" s="21">
        <f t="shared" ref="AA35:AA43" si="5">Y35/Z35</f>
        <v>1.197666173066783</v>
      </c>
      <c r="AB35" s="21">
        <f t="shared" ref="AB35:AB43" si="6">Y35-Z35*AB$31</f>
        <v>-1.8843270806181891E-3</v>
      </c>
      <c r="AC35" s="21">
        <f t="shared" ref="AC35:AC43" si="7">Y35+Z35*AB$31</f>
        <v>3.8030979435040215E-3</v>
      </c>
      <c r="AD35" s="21">
        <f>[1]!QDIST(AA35,COUNT($Y$26:$Y$30),AA$31)</f>
        <v>0.91487093967933464</v>
      </c>
      <c r="AE35" s="21">
        <f t="shared" ref="AE35:AE43" si="8">Z35*AB$31</f>
        <v>2.8437125120611053E-3</v>
      </c>
      <c r="AF35" s="21">
        <f t="shared" ref="AF35:AF43" si="9">Y35*SQRT(AA$31/Z$31)</f>
        <v>0.35707506364391395</v>
      </c>
    </row>
    <row r="36" spans="1:32" x14ac:dyDescent="0.25">
      <c r="A36" s="16">
        <v>2.7718720995908337E-3</v>
      </c>
      <c r="B36" s="16">
        <v>4.6797935784996646E-3</v>
      </c>
      <c r="M36" t="s">
        <v>38</v>
      </c>
      <c r="N36">
        <f>N38-N37</f>
        <v>7.3553075613119355E-5</v>
      </c>
      <c r="O36">
        <f>COUNTA(M28:M32)-1</f>
        <v>4</v>
      </c>
      <c r="P36">
        <f>N36/O36</f>
        <v>1.8388268903279839E-5</v>
      </c>
      <c r="Q36">
        <f>P36/P37</f>
        <v>2.5472622064980306</v>
      </c>
      <c r="R36">
        <f>FDIST(Q36,O36,O37)</f>
        <v>4.6835754481281237E-2</v>
      </c>
      <c r="S36">
        <f>FINV(S26,O36,O37)</f>
        <v>2.0269473598072323</v>
      </c>
      <c r="T36">
        <f>SQRT(DEVSQ(P28:P32)/(P37*O36))</f>
        <v>0.42706305328282129</v>
      </c>
      <c r="U36">
        <f>(N38-O38*P37)/(N38+P37)</f>
        <v>7.6230094027296233E-2</v>
      </c>
      <c r="W36" s="11" t="str">
        <f>W26</f>
        <v>Winter 2014</v>
      </c>
      <c r="X36" s="11" t="str">
        <f>W29</f>
        <v>Autumn 2015</v>
      </c>
      <c r="Y36" s="21">
        <f>ABS(X26-X29)</f>
        <v>8.5199407200474593E-4</v>
      </c>
      <c r="Z36" s="21">
        <f>SQRT(Z31/AA31/HARMEAN(Y26,Y29))</f>
        <v>7.5691711338797291E-4</v>
      </c>
      <c r="AA36" s="21">
        <f t="shared" si="5"/>
        <v>1.1256107926946017</v>
      </c>
      <c r="AB36" s="21">
        <f t="shared" si="6"/>
        <v>-1.8350616805225578E-3</v>
      </c>
      <c r="AC36" s="21">
        <f t="shared" si="7"/>
        <v>3.5390498245320497E-3</v>
      </c>
      <c r="AD36" s="21">
        <f>[1]!QDIST(AA36,COUNT($Y$26:$Y$30),AA$31)</f>
        <v>0.93095667646622859</v>
      </c>
      <c r="AE36" s="21">
        <f t="shared" si="8"/>
        <v>2.6870557525273038E-3</v>
      </c>
      <c r="AF36" s="21">
        <f t="shared" si="9"/>
        <v>0.31710491687139364</v>
      </c>
    </row>
    <row r="37" spans="1:32" x14ac:dyDescent="0.25">
      <c r="A37" s="16">
        <v>1.325635674295546E-2</v>
      </c>
      <c r="B37" s="16">
        <v>1.5543245131661193E-2</v>
      </c>
      <c r="M37" t="s">
        <v>39</v>
      </c>
      <c r="N37">
        <f>SUM(R28:R32)</f>
        <v>5.0531854158791085E-4</v>
      </c>
      <c r="O37">
        <f>O38-O36</f>
        <v>70</v>
      </c>
      <c r="P37">
        <f>N37/O37</f>
        <v>7.2188363083987266E-6</v>
      </c>
      <c r="W37" s="11" t="str">
        <f>W26</f>
        <v>Winter 2014</v>
      </c>
      <c r="X37" s="11" t="str">
        <f>W30</f>
        <v>Winter 2015</v>
      </c>
      <c r="Y37" s="21">
        <f>ABS(X26-X30)</f>
        <v>1.9564058327723338E-3</v>
      </c>
      <c r="Z37" s="21">
        <f>SQRT(Z31/AA31/HARMEAN(Y26,Y30))</f>
        <v>8.3775372739307297E-4</v>
      </c>
      <c r="AA37" s="21">
        <f t="shared" si="5"/>
        <v>2.3352994666586433</v>
      </c>
      <c r="AB37" s="21">
        <f t="shared" si="6"/>
        <v>-1.017619899473075E-3</v>
      </c>
      <c r="AC37" s="21">
        <f t="shared" si="7"/>
        <v>4.9304315650177425E-3</v>
      </c>
      <c r="AD37" s="21">
        <f>[1]!QDIST(AA37,COUNT($Y$26:$Y$30),AA$31)</f>
        <v>0.47043023366742887</v>
      </c>
      <c r="AE37" s="21">
        <f t="shared" si="8"/>
        <v>2.9740257322454088E-3</v>
      </c>
      <c r="AF37" s="21">
        <f t="shared" si="9"/>
        <v>0.72815754164604651</v>
      </c>
    </row>
    <row r="38" spans="1:32" x14ac:dyDescent="0.25">
      <c r="A38" s="16">
        <v>1.27117081900534E-2</v>
      </c>
      <c r="B38" s="16">
        <v>9.3121852289047378E-3</v>
      </c>
      <c r="M38" s="41" t="s">
        <v>40</v>
      </c>
      <c r="N38" s="41">
        <f>DEVSQ(G3:K23)</f>
        <v>5.788716172010302E-4</v>
      </c>
      <c r="O38" s="41">
        <f>COUNT(G3:K23)-1</f>
        <v>74</v>
      </c>
      <c r="P38" s="41">
        <f>N38/O38</f>
        <v>7.822589421635544E-6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5.2216465846593573E-4</v>
      </c>
      <c r="Z38" s="21">
        <f>SQRT(Z31/AA31/HARMEAN(Y27,Y28))</f>
        <v>6.6419207141871076E-4</v>
      </c>
      <c r="AA38" s="21">
        <f t="shared" si="5"/>
        <v>0.78616514850982</v>
      </c>
      <c r="AB38" s="21">
        <f t="shared" si="6"/>
        <v>-1.8357171950704873E-3</v>
      </c>
      <c r="AC38" s="21">
        <f t="shared" si="7"/>
        <v>2.8800465120023587E-3</v>
      </c>
      <c r="AD38" s="21">
        <f>[1]!QDIST(AA38,COUNT($Y$26:$Y$30),AA$31)</f>
        <v>0.98085086520106879</v>
      </c>
      <c r="AE38" s="21">
        <f t="shared" si="8"/>
        <v>2.357881853536423E-3</v>
      </c>
      <c r="AF38" s="21">
        <f t="shared" si="9"/>
        <v>0.19434522616619548</v>
      </c>
    </row>
    <row r="39" spans="1:32" x14ac:dyDescent="0.25">
      <c r="A39" s="16">
        <v>7.4500141343388721E-3</v>
      </c>
      <c r="B39" s="16">
        <v>8.8458114202321688E-3</v>
      </c>
      <c r="W39" s="11" t="str">
        <f>W27</f>
        <v>Spring 2014</v>
      </c>
      <c r="X39" s="11" t="str">
        <f>W29</f>
        <v>Autumn 2015</v>
      </c>
      <c r="Y39" s="21">
        <f>ABS(X27-X29)</f>
        <v>1.2892148449817264E-3</v>
      </c>
      <c r="Z39" s="21">
        <f>SQRT(Z31/AA31/HARMEAN(Y27,Y29))</f>
        <v>6.1024608622319563E-4</v>
      </c>
      <c r="AA39" s="21">
        <f t="shared" si="5"/>
        <v>2.1126146878887151</v>
      </c>
      <c r="AB39" s="21">
        <f t="shared" si="6"/>
        <v>-8.7715876111061795E-4</v>
      </c>
      <c r="AC39" s="21">
        <f t="shared" si="7"/>
        <v>3.4555884510740708E-3</v>
      </c>
      <c r="AD39" s="21">
        <f>[1]!QDIST(AA39,COUNT($Y$26:$Y$30),AA$31)</f>
        <v>0.56989513988825835</v>
      </c>
      <c r="AE39" s="21">
        <f t="shared" si="8"/>
        <v>2.1663736060923444E-3</v>
      </c>
      <c r="AF39" s="21">
        <f t="shared" si="9"/>
        <v>0.4798347543491121</v>
      </c>
    </row>
    <row r="40" spans="1:32" x14ac:dyDescent="0.25">
      <c r="A40" s="16">
        <v>7.4111106662744387E-3</v>
      </c>
      <c r="B40" s="16">
        <v>8.2800464720064314E-3</v>
      </c>
      <c r="W40" s="11" t="str">
        <f>W27</f>
        <v>Spring 2014</v>
      </c>
      <c r="X40" s="11" t="str">
        <f>W30</f>
        <v>Winter 2015</v>
      </c>
      <c r="Y40" s="21">
        <f>ABS(X27-X30)</f>
        <v>2.3936266057493143E-3</v>
      </c>
      <c r="Z40" s="21">
        <f>SQRT(Z31/AA31/HARMEAN(Y27,Y30))</f>
        <v>7.0803112712092948E-4</v>
      </c>
      <c r="AA40" s="21">
        <f t="shared" si="5"/>
        <v>3.3806799080748471</v>
      </c>
      <c r="AB40" s="21">
        <f t="shared" si="6"/>
        <v>-1.1988389552998512E-4</v>
      </c>
      <c r="AC40" s="21">
        <f t="shared" si="7"/>
        <v>4.9071371070286141E-3</v>
      </c>
      <c r="AD40" s="21">
        <f>[1]!QDIST(AA40,COUNT($Y$26:$Y$30),AA$31)</f>
        <v>0.13004456236958151</v>
      </c>
      <c r="AE40" s="21">
        <f t="shared" si="8"/>
        <v>2.5135105012792994E-3</v>
      </c>
      <c r="AF40" s="21">
        <f t="shared" si="9"/>
        <v>0.89088737912376492</v>
      </c>
    </row>
    <row r="41" spans="1:32" x14ac:dyDescent="0.25">
      <c r="A41" s="16">
        <v>7.3527554641777898E-3</v>
      </c>
      <c r="B41" s="16">
        <v>6.8251130983934816E-3</v>
      </c>
      <c r="W41" s="11" t="str">
        <f>W28</f>
        <v>Summer 2014/2015</v>
      </c>
      <c r="X41" s="11" t="str">
        <f>W29</f>
        <v>Autumn 2015</v>
      </c>
      <c r="Y41" s="21">
        <f>ABS(X28-X29)</f>
        <v>1.8113795034476621E-3</v>
      </c>
      <c r="Z41" s="21">
        <f>SQRT(Z31/AA31/HARMEAN(Y28,Y29))</f>
        <v>6.4226546840733911E-4</v>
      </c>
      <c r="AA41" s="21">
        <f t="shared" si="5"/>
        <v>2.8202972019333985</v>
      </c>
      <c r="AB41" s="21">
        <f t="shared" si="6"/>
        <v>-4.6866290939839156E-4</v>
      </c>
      <c r="AC41" s="21">
        <f t="shared" si="7"/>
        <v>4.0914219162937158E-3</v>
      </c>
      <c r="AD41" s="21">
        <f>[1]!QDIST(AA41,COUNT($Y$26:$Y$30),AA$31)</f>
        <v>0.27954591639753679</v>
      </c>
      <c r="AE41" s="21">
        <f t="shared" si="8"/>
        <v>2.2800424128460537E-3</v>
      </c>
      <c r="AF41" s="21">
        <f t="shared" si="9"/>
        <v>0.67417998051530759</v>
      </c>
    </row>
    <row r="42" spans="1:32" x14ac:dyDescent="0.25">
      <c r="A42" s="16">
        <v>7.2263191929683827E-3</v>
      </c>
      <c r="B42" s="16">
        <v>5.7952679831771688E-3</v>
      </c>
      <c r="W42" s="11" t="str">
        <f>W28</f>
        <v>Summer 2014/2015</v>
      </c>
      <c r="X42" s="11" t="str">
        <f>W30</f>
        <v>Winter 2015</v>
      </c>
      <c r="Y42" s="21">
        <f>ABS(X28-X30)</f>
        <v>2.91579126421525E-3</v>
      </c>
      <c r="Z42" s="21">
        <f>SQRT(Z31/AA31/HARMEAN(Y28,Y30))</f>
        <v>7.3580753130822495E-4</v>
      </c>
      <c r="AA42" s="21">
        <f t="shared" si="5"/>
        <v>3.9627091870494109</v>
      </c>
      <c r="AB42" s="21">
        <f t="shared" si="6"/>
        <v>3.036745280710516E-4</v>
      </c>
      <c r="AC42" s="21">
        <f t="shared" si="7"/>
        <v>5.5279080003594484E-3</v>
      </c>
      <c r="AD42" s="21">
        <f>[1]!QDIST(AA42,COUNT($Y$26:$Y$30),AA$31)</f>
        <v>4.9760430180719961E-2</v>
      </c>
      <c r="AE42" s="21">
        <f t="shared" si="8"/>
        <v>2.6121167361441984E-3</v>
      </c>
      <c r="AF42" s="21">
        <f t="shared" si="9"/>
        <v>1.0852326052899604</v>
      </c>
    </row>
    <row r="43" spans="1:32" x14ac:dyDescent="0.25">
      <c r="A43" s="16">
        <v>6.4190722306314034E-3</v>
      </c>
      <c r="B43" s="16">
        <v>5.7341042049906029E-3</v>
      </c>
      <c r="W43" s="48" t="str">
        <f>W29</f>
        <v>Autumn 2015</v>
      </c>
      <c r="X43" s="48" t="str">
        <f>W30</f>
        <v>Winter 2015</v>
      </c>
      <c r="Y43" s="41">
        <f>ABS(X29-X30)</f>
        <v>1.1044117607675878E-3</v>
      </c>
      <c r="Z43" s="41">
        <f>SQRT(Z31/AA31/HARMEAN(Y29,Y30))</f>
        <v>6.8750410991146418E-4</v>
      </c>
      <c r="AA43" s="41">
        <f t="shared" si="5"/>
        <v>1.6064075033817797</v>
      </c>
      <c r="AB43" s="41">
        <f t="shared" si="6"/>
        <v>-1.3362278294181099E-3</v>
      </c>
      <c r="AC43" s="41">
        <f t="shared" si="7"/>
        <v>3.5450513509532855E-3</v>
      </c>
      <c r="AD43" s="41">
        <f>[1]!QDIST(AA43,COUNT($Y$26:$Y$30),AA$31)</f>
        <v>0.78697821082885722</v>
      </c>
      <c r="AE43" s="41">
        <f t="shared" si="8"/>
        <v>2.4406395901856977E-3</v>
      </c>
      <c r="AF43" s="41">
        <f t="shared" si="9"/>
        <v>0.41105262477465287</v>
      </c>
    </row>
    <row r="44" spans="1:32" x14ac:dyDescent="0.25">
      <c r="A44" s="16">
        <v>6.1953772892609157E-3</v>
      </c>
      <c r="B44" s="16">
        <v>5.2287384877240974E-3</v>
      </c>
    </row>
    <row r="45" spans="1:32" x14ac:dyDescent="0.25">
      <c r="A45" s="16">
        <v>5.7382615395038311E-3</v>
      </c>
      <c r="B45" s="16">
        <v>5.2245325706788016E-3</v>
      </c>
      <c r="M45" s="1" t="s">
        <v>70</v>
      </c>
    </row>
    <row r="46" spans="1:32" x14ac:dyDescent="0.25">
      <c r="A46" s="16">
        <v>5.5826476672461E-3</v>
      </c>
      <c r="B46" s="16">
        <v>5.1562094473430794E-3</v>
      </c>
      <c r="M46" s="2" t="s">
        <v>65</v>
      </c>
      <c r="U46" s="2" t="s">
        <v>74</v>
      </c>
    </row>
    <row r="47" spans="1:32" x14ac:dyDescent="0.25">
      <c r="A47" s="16">
        <v>5.2616940557145293E-3</v>
      </c>
      <c r="B47" s="16">
        <v>5.094942722940983E-3</v>
      </c>
      <c r="M47" t="s">
        <v>56</v>
      </c>
    </row>
    <row r="48" spans="1:32" ht="30.75" thickBot="1" x14ac:dyDescent="0.3">
      <c r="A48" s="16">
        <v>3.4040534556378657E-3</v>
      </c>
      <c r="B48" s="16">
        <v>5.0238398307991001E-3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6">
        <v>8.9860044225357743E-3</v>
      </c>
      <c r="B49" s="16">
        <v>4.9083931994719551E-3</v>
      </c>
      <c r="M49" s="25"/>
      <c r="N49" s="25" t="s">
        <v>68</v>
      </c>
      <c r="O49" s="25" t="s">
        <v>69</v>
      </c>
      <c r="U49" s="36" t="s">
        <v>132</v>
      </c>
      <c r="V49" t="str">
        <f>IF(V57&lt;=Summary!$B$4,Summary!$A$4,IF(V57&lt;=Summary!$B$5,Summary!$A$5,IF(V57&lt;=Summary!$B$6,Summary!$A$6,Summary!$A$7)))</f>
        <v>*</v>
      </c>
      <c r="W49" t="str">
        <f>IF(W57&lt;=Summary!$B$4,Summary!$A$4,IF(W57&lt;=Summary!$B$5,Summary!$A$5,IF(W57&lt;=Summary!$B$6,Summary!$A$6,Summary!$A$7)))</f>
        <v>*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*</v>
      </c>
      <c r="AA49" t="str">
        <f>IF(AA57&lt;=Summary!$B$4,Summary!$A$4,IF(AA57&lt;=Summary!$B$5,Summary!$A$5,IF(AA57&lt;=Summary!$B$6,Summary!$A$6,Summary!$A$7)))</f>
        <v>**</v>
      </c>
    </row>
    <row r="50" spans="1:27" x14ac:dyDescent="0.25">
      <c r="A50" s="16">
        <v>8.8412845690057796E-3</v>
      </c>
      <c r="B50" s="16">
        <v>4.6216879892224255E-3</v>
      </c>
      <c r="M50" s="23" t="s">
        <v>57</v>
      </c>
      <c r="N50" s="23">
        <v>6.7867934649188146E-3</v>
      </c>
      <c r="O50" s="23">
        <v>5.5563803739654494E-3</v>
      </c>
      <c r="U50" s="37" t="s">
        <v>77</v>
      </c>
      <c r="V50" t="s">
        <v>68</v>
      </c>
      <c r="W50" t="s">
        <v>69</v>
      </c>
      <c r="X50" t="s">
        <v>68</v>
      </c>
      <c r="Y50" t="s">
        <v>69</v>
      </c>
      <c r="Z50" t="s">
        <v>68</v>
      </c>
      <c r="AA50" t="s">
        <v>68</v>
      </c>
    </row>
    <row r="51" spans="1:27" x14ac:dyDescent="0.25">
      <c r="A51" s="16">
        <v>8.7617130078847284E-3</v>
      </c>
      <c r="B51" s="16">
        <v>4.2674883501391267E-3</v>
      </c>
      <c r="M51" s="23" t="s">
        <v>31</v>
      </c>
      <c r="N51" s="23">
        <v>2.9062182506627064E-5</v>
      </c>
      <c r="O51" s="23">
        <v>7.822589421635544E-6</v>
      </c>
      <c r="U51" s="37" t="s">
        <v>78</v>
      </c>
      <c r="V51" t="s">
        <v>69</v>
      </c>
      <c r="W51" t="s">
        <v>68</v>
      </c>
      <c r="X51" t="s">
        <v>69</v>
      </c>
      <c r="Y51" t="s">
        <v>68</v>
      </c>
      <c r="Z51" t="s">
        <v>69</v>
      </c>
      <c r="AA51" t="s">
        <v>69</v>
      </c>
    </row>
    <row r="52" spans="1:27" x14ac:dyDescent="0.25">
      <c r="A52" s="16">
        <v>6.3295609032645358E-3</v>
      </c>
      <c r="B52" s="16">
        <v>4.2294752616010688E-3</v>
      </c>
      <c r="M52" s="23" t="s">
        <v>58</v>
      </c>
      <c r="N52" s="23">
        <v>64</v>
      </c>
      <c r="O52" s="23">
        <v>75</v>
      </c>
      <c r="U52" s="38" t="s">
        <v>79</v>
      </c>
      <c r="V52" s="33">
        <v>6.7867934649188146E-3</v>
      </c>
      <c r="W52" s="33">
        <v>5.8111535755672912E-3</v>
      </c>
      <c r="X52" s="33">
        <v>7.3341142190635825E-3</v>
      </c>
      <c r="Y52" s="33">
        <v>6.7705390070102074E-3</v>
      </c>
      <c r="Z52" s="33">
        <v>8.6587870819978228E-3</v>
      </c>
      <c r="AA52" s="33">
        <v>7.8881535476497001E-3</v>
      </c>
    </row>
    <row r="53" spans="1:27" x14ac:dyDescent="0.25">
      <c r="A53" s="16">
        <v>6.2331056211490741E-3</v>
      </c>
      <c r="B53" s="16">
        <v>4.2004876409843994E-3</v>
      </c>
      <c r="M53" s="23" t="s">
        <v>59</v>
      </c>
      <c r="N53" s="23">
        <v>0</v>
      </c>
      <c r="O53" s="23"/>
      <c r="U53" s="38" t="s">
        <v>80</v>
      </c>
      <c r="V53" s="33">
        <v>5.5563803739654494E-3</v>
      </c>
      <c r="W53" s="33">
        <v>4.8704980712888446E-3</v>
      </c>
      <c r="X53" s="33">
        <v>6.2483743485442717E-3</v>
      </c>
      <c r="Y53" s="33">
        <v>5.1653862913127284E-3</v>
      </c>
      <c r="Z53" s="33">
        <v>4.9591595035625453E-3</v>
      </c>
      <c r="AA53" s="33">
        <v>3.8547477427949574E-3</v>
      </c>
    </row>
    <row r="54" spans="1:27" x14ac:dyDescent="0.25">
      <c r="A54" s="16">
        <v>6.1547975496820369E-3</v>
      </c>
      <c r="B54" s="16">
        <v>4.1791692335260769E-3</v>
      </c>
      <c r="M54" s="23" t="s">
        <v>34</v>
      </c>
      <c r="N54" s="23">
        <v>91</v>
      </c>
      <c r="O54" s="23"/>
      <c r="U54" s="38" t="s">
        <v>81</v>
      </c>
      <c r="V54" s="33">
        <v>2.9062182506627064E-5</v>
      </c>
      <c r="W54" s="33">
        <v>5.0493664488478687E-7</v>
      </c>
      <c r="X54" s="33">
        <v>8.3192281241901139E-6</v>
      </c>
      <c r="Y54" s="33">
        <v>1.8689232740478088E-5</v>
      </c>
      <c r="Z54" s="33">
        <v>8.2886903089023775E-5</v>
      </c>
      <c r="AA54" s="33">
        <v>3.1272961482131916E-5</v>
      </c>
    </row>
    <row r="55" spans="1:27" x14ac:dyDescent="0.25">
      <c r="A55" s="16">
        <v>6.0932495741852161E-3</v>
      </c>
      <c r="B55" s="16">
        <v>1.9313980967068819E-2</v>
      </c>
      <c r="M55" s="23" t="s">
        <v>60</v>
      </c>
      <c r="N55" s="23">
        <v>1.6465658210883063</v>
      </c>
      <c r="O55" s="23"/>
      <c r="U55" s="38" t="s">
        <v>82</v>
      </c>
      <c r="V55" s="33">
        <v>7.822589421635544E-6</v>
      </c>
      <c r="W55" s="33">
        <v>2.5277661860324169E-6</v>
      </c>
      <c r="X55" s="33">
        <v>7.9109371213682834E-6</v>
      </c>
      <c r="Y55" s="33">
        <v>4.3967175601808211E-6</v>
      </c>
      <c r="Z55" s="33">
        <v>4.625972259528555E-6</v>
      </c>
      <c r="AA55" s="33">
        <v>1.1476739825734247E-6</v>
      </c>
    </row>
    <row r="56" spans="1:27" x14ac:dyDescent="0.25">
      <c r="A56" s="16">
        <v>5.8470576721979355E-3</v>
      </c>
      <c r="B56" s="16">
        <v>1.2520360434461222E-2</v>
      </c>
      <c r="M56" s="23" t="s">
        <v>61</v>
      </c>
      <c r="N56" s="23">
        <v>5.154835556989968E-2</v>
      </c>
      <c r="O56" s="23"/>
      <c r="U56" s="39" t="s">
        <v>60</v>
      </c>
      <c r="V56" s="34">
        <v>1.6465658210883063</v>
      </c>
      <c r="W56" s="34">
        <v>1.6204548221279733</v>
      </c>
      <c r="X56" s="34">
        <v>1.0201306031205144</v>
      </c>
      <c r="Y56" s="34">
        <v>1.3148992715936869</v>
      </c>
      <c r="Z56" s="34">
        <v>1.59196070856674</v>
      </c>
      <c r="AA56" s="34">
        <v>2.1345812566190001</v>
      </c>
    </row>
    <row r="57" spans="1:27" x14ac:dyDescent="0.25">
      <c r="A57" s="16">
        <v>4.4383248536409015E-3</v>
      </c>
      <c r="B57" s="16">
        <v>1.1143740265746408E-2</v>
      </c>
      <c r="M57" s="23" t="s">
        <v>62</v>
      </c>
      <c r="N57" s="23">
        <v>1.2909239785312321</v>
      </c>
      <c r="O57" s="23"/>
      <c r="U57" s="39" t="s">
        <v>83</v>
      </c>
      <c r="V57" s="33">
        <v>5.154835556989968E-2</v>
      </c>
      <c r="W57" s="33">
        <v>6.6711240318543821E-2</v>
      </c>
      <c r="X57" s="33">
        <v>0.15913883560053294</v>
      </c>
      <c r="Y57" s="33">
        <v>0.10209706027708305</v>
      </c>
      <c r="Z57" s="33">
        <v>6.5477519036003309E-2</v>
      </c>
      <c r="AA57" s="33">
        <v>3.2662661146750337E-2</v>
      </c>
    </row>
    <row r="58" spans="1:27" x14ac:dyDescent="0.25">
      <c r="A58" s="16">
        <v>4.3587532925198494E-3</v>
      </c>
      <c r="B58" s="16">
        <v>6.4886991652372671E-3</v>
      </c>
      <c r="M58" s="23" t="s">
        <v>63</v>
      </c>
      <c r="N58" s="23">
        <v>0.10309671113979936</v>
      </c>
      <c r="O58" s="23"/>
      <c r="U58" s="39" t="s">
        <v>62</v>
      </c>
      <c r="V58" s="34">
        <v>1.2909239785312321</v>
      </c>
      <c r="W58" s="34">
        <v>1.3634303180205409</v>
      </c>
      <c r="X58" s="34">
        <v>1.3194602398161621</v>
      </c>
      <c r="Y58" s="34">
        <v>1.3277282090267981</v>
      </c>
      <c r="Z58" s="34">
        <v>1.3367571673273144</v>
      </c>
      <c r="AA58" s="34">
        <v>1.3968153097438645</v>
      </c>
    </row>
    <row r="59" spans="1:27" ht="15.75" thickBot="1" x14ac:dyDescent="0.3">
      <c r="A59" s="16">
        <v>4.0885440865744962E-3</v>
      </c>
      <c r="B59" s="16">
        <v>6.0578170524295321E-3</v>
      </c>
      <c r="M59" s="24" t="s">
        <v>64</v>
      </c>
      <c r="N59" s="24">
        <v>1.6617711550616978</v>
      </c>
      <c r="O59" s="24"/>
    </row>
    <row r="60" spans="1:27" x14ac:dyDescent="0.25">
      <c r="A60" s="16">
        <v>3.8423521845872143E-3</v>
      </c>
      <c r="B60" s="16">
        <v>5.898129112858615E-3</v>
      </c>
    </row>
    <row r="61" spans="1:27" x14ac:dyDescent="0.25">
      <c r="A61" s="16">
        <v>3.7120722577175069E-3</v>
      </c>
      <c r="B61" s="16">
        <v>5.7336230026971951E-3</v>
      </c>
      <c r="M61" s="2" t="s">
        <v>20</v>
      </c>
    </row>
    <row r="62" spans="1:27" x14ac:dyDescent="0.25">
      <c r="A62" s="16">
        <v>3.4115163561094721E-3</v>
      </c>
      <c r="B62" s="16">
        <v>4.7052877366672297E-3</v>
      </c>
      <c r="M62" t="s">
        <v>56</v>
      </c>
    </row>
    <row r="63" spans="1:27" ht="15.75" thickBot="1" x14ac:dyDescent="0.3">
      <c r="A63" s="16">
        <v>3.2480632255028181E-3</v>
      </c>
      <c r="B63" s="16">
        <v>4.6226905265443407E-3</v>
      </c>
    </row>
    <row r="64" spans="1:27" x14ac:dyDescent="0.25">
      <c r="A64" s="16">
        <v>3.1917037294110864E-3</v>
      </c>
      <c r="B64" s="16">
        <v>4.5807036113985388E-3</v>
      </c>
      <c r="M64" s="25"/>
      <c r="N64" s="25" t="s">
        <v>69</v>
      </c>
      <c r="O64" s="25" t="s">
        <v>68</v>
      </c>
    </row>
    <row r="65" spans="1:15" x14ac:dyDescent="0.25">
      <c r="A65" s="16">
        <v>2.927925120063026E-3</v>
      </c>
      <c r="B65" s="16">
        <v>4.3866001676097499E-3</v>
      </c>
      <c r="M65" s="23" t="s">
        <v>57</v>
      </c>
      <c r="N65" s="23">
        <v>5.8111535755672912E-3</v>
      </c>
      <c r="O65" s="23">
        <v>4.8704980712888446E-3</v>
      </c>
    </row>
    <row r="66" spans="1:15" x14ac:dyDescent="0.25">
      <c r="A66" s="16">
        <v>2.5109248175976414E-3</v>
      </c>
      <c r="B66" s="16">
        <v>4.306064976210831E-3</v>
      </c>
      <c r="M66" s="23" t="s">
        <v>31</v>
      </c>
      <c r="N66" s="23">
        <v>5.0493664488478687E-7</v>
      </c>
      <c r="O66" s="23">
        <v>2.5277661860324169E-6</v>
      </c>
    </row>
    <row r="67" spans="1:15" x14ac:dyDescent="0.25">
      <c r="A67" s="16">
        <v>3.1552614190598807E-2</v>
      </c>
      <c r="B67" s="16">
        <v>4.2131460263516848E-3</v>
      </c>
      <c r="M67" s="23" t="s">
        <v>58</v>
      </c>
      <c r="N67" s="23">
        <v>9</v>
      </c>
      <c r="O67" s="23">
        <v>9</v>
      </c>
    </row>
    <row r="68" spans="1:15" x14ac:dyDescent="0.25">
      <c r="A68" s="16">
        <v>2.78405419328813E-2</v>
      </c>
      <c r="B68" s="16">
        <v>3.8538481623171176E-3</v>
      </c>
      <c r="M68" s="23" t="s">
        <v>59</v>
      </c>
      <c r="N68" s="23">
        <v>0</v>
      </c>
      <c r="O68" s="23"/>
    </row>
    <row r="69" spans="1:15" x14ac:dyDescent="0.25">
      <c r="A69" s="16">
        <v>1.8560361288587533E-2</v>
      </c>
      <c r="B69" s="16">
        <v>3.7333938975545717E-3</v>
      </c>
      <c r="M69" s="23" t="s">
        <v>34</v>
      </c>
      <c r="N69" s="23">
        <v>11</v>
      </c>
      <c r="O69" s="23"/>
    </row>
    <row r="70" spans="1:15" x14ac:dyDescent="0.25">
      <c r="A70" s="16">
        <v>9.2801806442937666E-3</v>
      </c>
      <c r="B70" s="16">
        <v>9.1567975751007651E-3</v>
      </c>
      <c r="M70" s="23" t="s">
        <v>60</v>
      </c>
      <c r="N70" s="23">
        <v>1.6204548221279733</v>
      </c>
      <c r="O70" s="23"/>
    </row>
    <row r="71" spans="1:15" x14ac:dyDescent="0.25">
      <c r="A71" s="16">
        <v>7.8687432664151461E-3</v>
      </c>
      <c r="B71" s="16">
        <v>8.506201224337746E-3</v>
      </c>
      <c r="M71" s="23" t="s">
        <v>61</v>
      </c>
      <c r="N71" s="23">
        <v>6.6711240318543821E-2</v>
      </c>
      <c r="O71" s="23"/>
    </row>
    <row r="72" spans="1:15" x14ac:dyDescent="0.25">
      <c r="A72" s="16">
        <v>6.0321174187909473E-3</v>
      </c>
      <c r="B72" s="16">
        <v>8.3826942964913154E-3</v>
      </c>
      <c r="M72" s="23" t="s">
        <v>62</v>
      </c>
      <c r="N72" s="23">
        <v>1.3634303180205409</v>
      </c>
      <c r="O72" s="23"/>
    </row>
    <row r="73" spans="1:15" x14ac:dyDescent="0.25">
      <c r="A73" s="16">
        <v>4.81850009010815E-3</v>
      </c>
      <c r="B73" s="16">
        <v>7.9818729698660097E-3</v>
      </c>
      <c r="M73" s="23" t="s">
        <v>63</v>
      </c>
      <c r="N73" s="23">
        <v>0.13342248063708764</v>
      </c>
      <c r="O73" s="23"/>
    </row>
    <row r="74" spans="1:15" ht="15.75" thickBot="1" x14ac:dyDescent="0.3">
      <c r="A74" s="16">
        <v>4.7212459598490863E-3</v>
      </c>
      <c r="B74" s="16">
        <v>7.2188509983598607E-3</v>
      </c>
      <c r="M74" s="24" t="s">
        <v>64</v>
      </c>
      <c r="N74" s="24">
        <v>1.7958848187040437</v>
      </c>
      <c r="O74" s="24"/>
    </row>
    <row r="75" spans="1:15" x14ac:dyDescent="0.25">
      <c r="A75" s="16">
        <v>3.8548000720865206E-3</v>
      </c>
      <c r="B75" s="16">
        <v>6.196584179129036E-3</v>
      </c>
    </row>
    <row r="76" spans="1:15" x14ac:dyDescent="0.25">
      <c r="A76" s="16">
        <v>3.8282762183795031E-3</v>
      </c>
      <c r="B76" s="16">
        <v>5.5787532337167782E-3</v>
      </c>
      <c r="M76" s="2" t="s">
        <v>21</v>
      </c>
    </row>
    <row r="77" spans="1:15" x14ac:dyDescent="0.25">
      <c r="A77" s="16">
        <v>3.7120722577175069E-3</v>
      </c>
      <c r="B77" s="16">
        <v>5.1791622263400615E-3</v>
      </c>
      <c r="M77" t="s">
        <v>56</v>
      </c>
    </row>
    <row r="78" spans="1:15" ht="15.75" thickBot="1" x14ac:dyDescent="0.3">
      <c r="A78" s="16">
        <v>3.7120722577175069E-3</v>
      </c>
      <c r="B78" s="16">
        <v>4.7438163703507662E-3</v>
      </c>
    </row>
    <row r="79" spans="1:15" x14ac:dyDescent="0.25">
      <c r="A79" s="16">
        <v>3.2480632255028181E-3</v>
      </c>
      <c r="B79" s="16">
        <v>4.6979738115313545E-3</v>
      </c>
      <c r="M79" s="25"/>
      <c r="N79" s="25" t="s">
        <v>68</v>
      </c>
      <c r="O79" s="25" t="s">
        <v>69</v>
      </c>
    </row>
    <row r="80" spans="1:15" x14ac:dyDescent="0.25">
      <c r="A80" s="16">
        <v>3.2480632255028181E-3</v>
      </c>
      <c r="B80" s="16">
        <v>4.3365912106443274E-3</v>
      </c>
      <c r="M80" s="23" t="s">
        <v>57</v>
      </c>
      <c r="N80" s="23">
        <v>7.3341142190635825E-3</v>
      </c>
      <c r="O80" s="23">
        <v>6.2483743485442717E-3</v>
      </c>
    </row>
    <row r="81" spans="1:15" x14ac:dyDescent="0.25">
      <c r="A81" s="16">
        <v>3.2480632255028181E-3</v>
      </c>
      <c r="B81" s="16">
        <v>3.9752086097573002E-3</v>
      </c>
      <c r="M81" s="23" t="s">
        <v>31</v>
      </c>
      <c r="N81" s="23">
        <v>8.3192281241901139E-6</v>
      </c>
      <c r="O81" s="23">
        <v>7.9109371213682834E-6</v>
      </c>
    </row>
    <row r="82" spans="1:15" x14ac:dyDescent="0.25">
      <c r="A82" s="16">
        <v>3.0148780380309711E-3</v>
      </c>
      <c r="B82" s="16">
        <v>3.9752086097573002E-3</v>
      </c>
      <c r="M82" s="23" t="s">
        <v>58</v>
      </c>
      <c r="N82" s="23">
        <v>12</v>
      </c>
      <c r="O82" s="23">
        <v>18</v>
      </c>
    </row>
    <row r="83" spans="1:15" x14ac:dyDescent="0.25">
      <c r="A83" s="16">
        <v>1.7632343224158152E-2</v>
      </c>
      <c r="B83" s="16">
        <v>3.9752086097573002E-3</v>
      </c>
      <c r="M83" s="23" t="s">
        <v>59</v>
      </c>
      <c r="N83" s="23">
        <v>0</v>
      </c>
      <c r="O83" s="23"/>
    </row>
    <row r="84" spans="1:15" x14ac:dyDescent="0.25">
      <c r="A84" s="16">
        <v>1.5312298063084715E-2</v>
      </c>
      <c r="B84" s="16">
        <v>3.2524434079832455E-3</v>
      </c>
      <c r="M84" s="23" t="s">
        <v>34</v>
      </c>
      <c r="N84" s="23">
        <v>23</v>
      </c>
      <c r="O84" s="23"/>
    </row>
    <row r="85" spans="1:15" x14ac:dyDescent="0.25">
      <c r="A85" s="16">
        <v>9.7441896765084555E-3</v>
      </c>
      <c r="B85" s="16">
        <v>3.2524434079832455E-3</v>
      </c>
      <c r="M85" s="23" t="s">
        <v>60</v>
      </c>
      <c r="N85" s="23">
        <v>1.0201306031205144</v>
      </c>
      <c r="O85" s="23"/>
    </row>
    <row r="86" spans="1:15" x14ac:dyDescent="0.25">
      <c r="A86" s="16">
        <v>9.2801806442937666E-3</v>
      </c>
      <c r="B86" s="16">
        <v>3.2524434079832455E-3</v>
      </c>
      <c r="M86" s="23" t="s">
        <v>61</v>
      </c>
      <c r="N86" s="23">
        <v>0.15913883560053294</v>
      </c>
      <c r="O86" s="23"/>
    </row>
    <row r="87" spans="1:15" x14ac:dyDescent="0.25">
      <c r="A87" s="16">
        <v>6.4961264510056361E-3</v>
      </c>
      <c r="B87" s="16">
        <v>2.8910608070962188E-3</v>
      </c>
      <c r="M87" s="23" t="s">
        <v>62</v>
      </c>
      <c r="N87" s="23">
        <v>1.3194602398161621</v>
      </c>
      <c r="O87" s="23"/>
    </row>
    <row r="88" spans="1:15" x14ac:dyDescent="0.25">
      <c r="A88" s="16">
        <v>3.7120722577175069E-3</v>
      </c>
      <c r="B88" s="16">
        <v>2.8910608070962188E-3</v>
      </c>
      <c r="M88" s="23" t="s">
        <v>63</v>
      </c>
      <c r="N88" s="23">
        <v>0.31827767120106587</v>
      </c>
      <c r="O88" s="23"/>
    </row>
    <row r="89" spans="1:15" ht="15.75" thickBot="1" x14ac:dyDescent="0.3">
      <c r="A89" s="16">
        <v>3.7120722577175069E-3</v>
      </c>
      <c r="B89" s="16">
        <v>2.5296782062091913E-3</v>
      </c>
      <c r="M89" s="24" t="s">
        <v>64</v>
      </c>
      <c r="N89" s="24">
        <v>1.7138715277470482</v>
      </c>
      <c r="O89" s="24"/>
    </row>
    <row r="90" spans="1:15" x14ac:dyDescent="0.25">
      <c r="A90" s="16">
        <v>3.2480632255028181E-3</v>
      </c>
      <c r="B90" s="16">
        <v>2.1682956053221637E-3</v>
      </c>
    </row>
    <row r="91" spans="1:15" x14ac:dyDescent="0.25">
      <c r="A91" s="16">
        <v>1.8560361288587535E-3</v>
      </c>
      <c r="B91" s="16">
        <v>5.4207390133054097E-3</v>
      </c>
      <c r="M91" s="2" t="s">
        <v>22</v>
      </c>
    </row>
    <row r="92" spans="1:15" x14ac:dyDescent="0.25">
      <c r="B92" s="16">
        <v>5.4207390133054097E-3</v>
      </c>
      <c r="M92" t="s">
        <v>56</v>
      </c>
    </row>
    <row r="93" spans="1:15" ht="15.75" thickBot="1" x14ac:dyDescent="0.3">
      <c r="B93" s="16">
        <v>4.6979738115313545E-3</v>
      </c>
    </row>
    <row r="94" spans="1:15" x14ac:dyDescent="0.25">
      <c r="B94" s="16">
        <v>4.3365912106443274E-3</v>
      </c>
      <c r="M94" s="25"/>
      <c r="N94" s="25" t="s">
        <v>69</v>
      </c>
      <c r="O94" s="25" t="s">
        <v>68</v>
      </c>
    </row>
    <row r="95" spans="1:15" x14ac:dyDescent="0.25">
      <c r="B95" s="16">
        <v>3.9752086097573002E-3</v>
      </c>
      <c r="M95" s="23" t="s">
        <v>57</v>
      </c>
      <c r="N95" s="23">
        <v>6.7705390070102074E-3</v>
      </c>
      <c r="O95" s="23">
        <v>5.1653862913127284E-3</v>
      </c>
    </row>
    <row r="96" spans="1:15" x14ac:dyDescent="0.25">
      <c r="B96" s="16">
        <v>3.9752086097573002E-3</v>
      </c>
      <c r="M96" s="23" t="s">
        <v>31</v>
      </c>
      <c r="N96" s="23">
        <v>1.8689232740478088E-5</v>
      </c>
      <c r="O96" s="23">
        <v>4.3967175601808211E-6</v>
      </c>
    </row>
    <row r="97" spans="2:15" x14ac:dyDescent="0.25">
      <c r="B97" s="16">
        <v>3.9752086097573002E-3</v>
      </c>
      <c r="M97" s="23" t="s">
        <v>58</v>
      </c>
      <c r="N97" s="23">
        <v>15</v>
      </c>
      <c r="O97" s="23">
        <v>18</v>
      </c>
    </row>
    <row r="98" spans="2:15" x14ac:dyDescent="0.25">
      <c r="B98" s="16">
        <v>3.9752086097573002E-3</v>
      </c>
      <c r="M98" s="23" t="s">
        <v>59</v>
      </c>
      <c r="N98" s="23">
        <v>0</v>
      </c>
      <c r="O98" s="23"/>
    </row>
    <row r="99" spans="2:15" x14ac:dyDescent="0.25">
      <c r="B99" s="16">
        <v>3.2524434079832455E-3</v>
      </c>
      <c r="M99" s="23" t="s">
        <v>34</v>
      </c>
      <c r="N99" s="23">
        <v>19</v>
      </c>
      <c r="O99" s="23"/>
    </row>
    <row r="100" spans="2:15" x14ac:dyDescent="0.25">
      <c r="B100" s="16">
        <v>2.5296782062091913E-3</v>
      </c>
      <c r="M100" s="23" t="s">
        <v>60</v>
      </c>
      <c r="N100" s="23">
        <v>1.3148992715936869</v>
      </c>
      <c r="O100" s="23"/>
    </row>
    <row r="101" spans="2:15" x14ac:dyDescent="0.25">
      <c r="B101" s="16">
        <v>2.5296782062091913E-3</v>
      </c>
      <c r="M101" s="23" t="s">
        <v>61</v>
      </c>
      <c r="N101" s="23">
        <v>0.10209706027708305</v>
      </c>
      <c r="O101" s="23"/>
    </row>
    <row r="102" spans="2:15" x14ac:dyDescent="0.25">
      <c r="B102" s="16">
        <v>2.1682956053221637E-3</v>
      </c>
      <c r="M102" s="23" t="s">
        <v>62</v>
      </c>
      <c r="N102" s="23">
        <v>1.3277282090267981</v>
      </c>
      <c r="O102" s="23"/>
    </row>
    <row r="103" spans="2:15" x14ac:dyDescent="0.25">
      <c r="M103" s="23" t="s">
        <v>63</v>
      </c>
      <c r="N103" s="23">
        <v>0.20419412055416611</v>
      </c>
      <c r="O103" s="23"/>
    </row>
    <row r="104" spans="2:15" ht="15.75" thickBot="1" x14ac:dyDescent="0.3">
      <c r="M104" s="24" t="s">
        <v>64</v>
      </c>
      <c r="N104" s="24">
        <v>1.7291328115213698</v>
      </c>
      <c r="O104" s="24"/>
    </row>
    <row r="106" spans="2:15" x14ac:dyDescent="0.25">
      <c r="M106" s="2" t="s">
        <v>23</v>
      </c>
    </row>
    <row r="107" spans="2:15" x14ac:dyDescent="0.25">
      <c r="M107" t="s">
        <v>56</v>
      </c>
    </row>
    <row r="108" spans="2:15" ht="15.75" thickBot="1" x14ac:dyDescent="0.3"/>
    <row r="109" spans="2:15" x14ac:dyDescent="0.25">
      <c r="M109" s="25"/>
      <c r="N109" s="25" t="s">
        <v>68</v>
      </c>
      <c r="O109" s="25" t="s">
        <v>69</v>
      </c>
    </row>
    <row r="110" spans="2:15" x14ac:dyDescent="0.25">
      <c r="M110" s="23" t="s">
        <v>57</v>
      </c>
      <c r="N110" s="23">
        <v>8.6587870819978228E-3</v>
      </c>
      <c r="O110" s="23">
        <v>4.9591595035625453E-3</v>
      </c>
    </row>
    <row r="111" spans="2:15" x14ac:dyDescent="0.25">
      <c r="M111" s="23" t="s">
        <v>31</v>
      </c>
      <c r="N111" s="23">
        <v>8.2886903089023775E-5</v>
      </c>
      <c r="O111" s="23">
        <v>4.625972259528555E-6</v>
      </c>
    </row>
    <row r="112" spans="2:15" x14ac:dyDescent="0.25">
      <c r="M112" s="23" t="s">
        <v>58</v>
      </c>
      <c r="N112" s="23">
        <v>16</v>
      </c>
      <c r="O112" s="23">
        <v>21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16</v>
      </c>
      <c r="O114" s="23"/>
    </row>
    <row r="115" spans="13:15" x14ac:dyDescent="0.25">
      <c r="M115" s="23" t="s">
        <v>60</v>
      </c>
      <c r="N115" s="23">
        <v>1.59196070856674</v>
      </c>
      <c r="O115" s="23"/>
    </row>
    <row r="116" spans="13:15" x14ac:dyDescent="0.25">
      <c r="M116" s="23" t="s">
        <v>61</v>
      </c>
      <c r="N116" s="23">
        <v>6.5477519036003309E-2</v>
      </c>
      <c r="O116" s="23"/>
    </row>
    <row r="117" spans="13:15" x14ac:dyDescent="0.25">
      <c r="M117" s="23" t="s">
        <v>62</v>
      </c>
      <c r="N117" s="23">
        <v>1.3367571673273144</v>
      </c>
      <c r="O117" s="23"/>
    </row>
    <row r="118" spans="13:15" x14ac:dyDescent="0.25">
      <c r="M118" s="23" t="s">
        <v>63</v>
      </c>
      <c r="N118" s="23">
        <v>0.13095503807200662</v>
      </c>
      <c r="O118" s="23"/>
    </row>
    <row r="119" spans="13:15" ht="15.75" thickBot="1" x14ac:dyDescent="0.3">
      <c r="M119" s="24" t="s">
        <v>64</v>
      </c>
      <c r="N119" s="24">
        <v>1.7458836762762506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68</v>
      </c>
      <c r="O124" s="25" t="s">
        <v>69</v>
      </c>
    </row>
    <row r="125" spans="13:15" x14ac:dyDescent="0.25">
      <c r="M125" s="23" t="s">
        <v>57</v>
      </c>
      <c r="N125" s="23">
        <v>7.8881535476497001E-3</v>
      </c>
      <c r="O125" s="23">
        <v>3.8547477427949574E-3</v>
      </c>
    </row>
    <row r="126" spans="13:15" x14ac:dyDescent="0.25">
      <c r="M126" s="23" t="s">
        <v>31</v>
      </c>
      <c r="N126" s="23">
        <v>3.1272961482131916E-5</v>
      </c>
      <c r="O126" s="23">
        <v>1.1476739825734247E-6</v>
      </c>
    </row>
    <row r="127" spans="13:15" x14ac:dyDescent="0.25">
      <c r="M127" s="23" t="s">
        <v>58</v>
      </c>
      <c r="N127" s="23">
        <v>9</v>
      </c>
      <c r="O127" s="23">
        <v>12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8</v>
      </c>
      <c r="O129" s="23"/>
    </row>
    <row r="130" spans="13:15" x14ac:dyDescent="0.25">
      <c r="M130" s="23" t="s">
        <v>60</v>
      </c>
      <c r="N130" s="23">
        <v>2.1345812566190001</v>
      </c>
      <c r="O130" s="23"/>
    </row>
    <row r="131" spans="13:15" x14ac:dyDescent="0.25">
      <c r="M131" s="23" t="s">
        <v>61</v>
      </c>
      <c r="N131" s="23">
        <v>3.2662661146750337E-2</v>
      </c>
      <c r="O131" s="23"/>
    </row>
    <row r="132" spans="13:15" x14ac:dyDescent="0.25">
      <c r="M132" s="23" t="s">
        <v>62</v>
      </c>
      <c r="N132" s="23">
        <v>1.3968153097438645</v>
      </c>
      <c r="O132" s="23"/>
    </row>
    <row r="133" spans="13:15" x14ac:dyDescent="0.25">
      <c r="M133" s="23" t="s">
        <v>63</v>
      </c>
      <c r="N133" s="23">
        <v>6.5325322293500673E-2</v>
      </c>
      <c r="O133" s="23"/>
    </row>
    <row r="134" spans="13:15" ht="15.75" thickBot="1" x14ac:dyDescent="0.3">
      <c r="M134" s="24" t="s">
        <v>64</v>
      </c>
      <c r="N134" s="24">
        <v>1.8595480375308981</v>
      </c>
      <c r="O134" s="24"/>
    </row>
  </sheetData>
  <sortState ref="M3:N437">
    <sortCondition ref="M3:M437"/>
    <sortCondition descending="1" ref="N3:N437"/>
  </sortState>
  <mergeCells count="3">
    <mergeCell ref="A1:E1"/>
    <mergeCell ref="G1:K1"/>
    <mergeCell ref="A26:B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N19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6">
        <v>3.2503847567833567E-2</v>
      </c>
      <c r="B3" s="16">
        <v>3.1939747280899287E-2</v>
      </c>
      <c r="C3" s="16">
        <v>2.9789220140461058E-2</v>
      </c>
      <c r="D3" s="16">
        <v>2.9078984947460008E-2</v>
      </c>
      <c r="E3" s="16">
        <v>1.8560361288587519E-3</v>
      </c>
      <c r="G3" s="16">
        <v>2.133010309533771E-2</v>
      </c>
      <c r="H3" s="16">
        <v>2.171161216177642E-2</v>
      </c>
      <c r="I3" s="16">
        <v>6.0667650835261801E-2</v>
      </c>
      <c r="J3" s="16">
        <v>1.9245193754591973E-2</v>
      </c>
      <c r="K3" s="16">
        <v>3.6138260088702763E-4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6">
        <v>3.2357959562591944E-2</v>
      </c>
      <c r="B4" s="16">
        <v>3.0957434712272365E-2</v>
      </c>
      <c r="C4" s="16">
        <v>2.9282334492547149E-2</v>
      </c>
      <c r="D4" s="16">
        <v>2.8583873011595692E-2</v>
      </c>
      <c r="E4" s="16">
        <v>9.2801806442937673E-4</v>
      </c>
      <c r="G4" s="16">
        <v>2.1282701167243116E-2</v>
      </c>
      <c r="H4" s="16">
        <v>2.1692240960537706E-2</v>
      </c>
      <c r="I4" s="16">
        <v>1.9641616567222943E-2</v>
      </c>
      <c r="J4" s="16">
        <v>1.8906745227439722E-2</v>
      </c>
      <c r="K4" s="16">
        <v>3.6138260088702763E-4</v>
      </c>
      <c r="M4" t="s">
        <v>97</v>
      </c>
      <c r="R4" t="s">
        <v>98</v>
      </c>
      <c r="S4">
        <v>0.1</v>
      </c>
      <c r="W4" s="45" t="str">
        <f>A2</f>
        <v>Winter 2014</v>
      </c>
      <c r="X4" s="32">
        <f>AVERAGE(A3:A20)</f>
        <v>3.1208145950909823E-2</v>
      </c>
      <c r="Y4">
        <f>COUNT(A3:A20)</f>
        <v>9</v>
      </c>
      <c r="Z4">
        <f>DEVSQ(A3:A20)</f>
        <v>6.6779985124957793E-6</v>
      </c>
    </row>
    <row r="5" spans="1:32" ht="15.75" thickTop="1" x14ac:dyDescent="0.25">
      <c r="A5" s="16">
        <v>3.2163442222269779E-2</v>
      </c>
      <c r="B5" s="16">
        <v>3.0704562169853549E-2</v>
      </c>
      <c r="C5" s="16">
        <v>2.9034778524614988E-2</v>
      </c>
      <c r="D5" s="16">
        <v>2.8530825304181648E-2</v>
      </c>
      <c r="E5" s="16">
        <v>4.6400903221468874E-4</v>
      </c>
      <c r="G5" s="16">
        <v>2.1226889219647879E-2</v>
      </c>
      <c r="H5" s="16">
        <v>2.1587171666635974E-2</v>
      </c>
      <c r="I5" s="16">
        <v>1.9472980596555379E-2</v>
      </c>
      <c r="J5" s="16">
        <v>1.8885981514117505E-2</v>
      </c>
      <c r="K5" s="16">
        <v>3.6138260088702735E-4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32">
        <f>AVERAGE(B3:B20)</f>
        <v>2.99726906768914E-2</v>
      </c>
      <c r="Y5">
        <f>COUNT(B3:B20)</f>
        <v>12</v>
      </c>
      <c r="Z5">
        <f>DEVSQ(B3:B20)</f>
        <v>2.1617623578387982E-5</v>
      </c>
    </row>
    <row r="6" spans="1:32" x14ac:dyDescent="0.25">
      <c r="A6" s="16">
        <v>3.1161677919610636E-2</v>
      </c>
      <c r="B6" s="16">
        <v>3.0675384568805218E-2</v>
      </c>
      <c r="C6" s="16">
        <v>2.9024266730714871E-2</v>
      </c>
      <c r="D6" s="16">
        <v>2.8115284929438385E-2</v>
      </c>
      <c r="E6" s="16">
        <v>4.6400903221468836E-4</v>
      </c>
      <c r="G6" s="16">
        <v>2.1081625246454787E-2</v>
      </c>
      <c r="H6" s="16">
        <v>2.1581080693076456E-2</v>
      </c>
      <c r="I6" s="16">
        <v>1.9457837774699518E-2</v>
      </c>
      <c r="J6" s="16">
        <v>1.8608463130602479E-2</v>
      </c>
      <c r="K6" s="16">
        <v>0</v>
      </c>
      <c r="M6" s="45" t="str">
        <f>A2</f>
        <v>Winter 2014</v>
      </c>
      <c r="N6">
        <f>COUNT(A3:A20)</f>
        <v>9</v>
      </c>
      <c r="O6" s="32">
        <f>SUM(A3:A20)</f>
        <v>0.2808733135581884</v>
      </c>
      <c r="P6" s="32">
        <f>AVERAGE(A3:A20)</f>
        <v>3.1208145950909823E-2</v>
      </c>
      <c r="Q6">
        <f>VAR(A3:A20)</f>
        <v>8.3474981406197242E-7</v>
      </c>
      <c r="R6">
        <f>DEVSQ(A3:A20)</f>
        <v>6.6779985124957793E-6</v>
      </c>
      <c r="S6">
        <f>SQRT(P15/N6)</f>
        <v>2.7322478509235436E-3</v>
      </c>
      <c r="T6">
        <f>P6-S6*TINV(S4,O15)</f>
        <v>2.6642305605250646E-2</v>
      </c>
      <c r="U6">
        <f>P6+S6*TINV(S4,O15)</f>
        <v>3.5773986296568999E-2</v>
      </c>
      <c r="W6" s="45" t="str">
        <f>C2</f>
        <v>Summer 2014/2015</v>
      </c>
      <c r="X6" s="32">
        <f>AVERAGE(C3:C20)</f>
        <v>2.490833342302453E-2</v>
      </c>
      <c r="Y6">
        <f>COUNT(C3:C20)</f>
        <v>18</v>
      </c>
      <c r="Z6">
        <f>DEVSQ(C3:C20)</f>
        <v>1.2658692453865307E-3</v>
      </c>
    </row>
    <row r="7" spans="1:32" x14ac:dyDescent="0.25">
      <c r="A7" s="16">
        <v>3.0928257111224041E-2</v>
      </c>
      <c r="B7" s="16">
        <v>3.0607303499692467E-2</v>
      </c>
      <c r="C7" s="16">
        <v>2.8646186309805824E-2</v>
      </c>
      <c r="D7" s="16">
        <v>2.8106443644869375E-2</v>
      </c>
      <c r="E7" s="16">
        <v>4.6400903221468798E-4</v>
      </c>
      <c r="G7" s="16">
        <v>2.0879020231211787E-2</v>
      </c>
      <c r="H7" s="16">
        <v>2.1525827185534724E-2</v>
      </c>
      <c r="I7" s="16">
        <v>1.9404589707434427E-2</v>
      </c>
      <c r="J7" s="16">
        <v>1.7988296974820021E-2</v>
      </c>
      <c r="K7" s="16">
        <v>0</v>
      </c>
      <c r="M7" s="45" t="str">
        <f>B2</f>
        <v>Spring 2014</v>
      </c>
      <c r="N7">
        <f>COUNT(B3:B20)</f>
        <v>12</v>
      </c>
      <c r="O7" s="32">
        <f>SUM(B3:B20)</f>
        <v>0.3596722881226968</v>
      </c>
      <c r="P7" s="32">
        <f>AVERAGE(B3:B20)</f>
        <v>2.99726906768914E-2</v>
      </c>
      <c r="Q7">
        <f>VAR(B3:B20)</f>
        <v>1.9652385071261802E-6</v>
      </c>
      <c r="R7">
        <f>DEVSQ(B3:B20)</f>
        <v>2.1617623578387982E-5</v>
      </c>
      <c r="S7">
        <f>SQRT(P15/N7)</f>
        <v>2.3661960483352265E-3</v>
      </c>
      <c r="T7">
        <f>P7-S7*TINV(S4,O15)</f>
        <v>2.6018556947926631E-2</v>
      </c>
      <c r="U7">
        <f>P7+S7*TINV(S4,O15)</f>
        <v>3.3926824405856169E-2</v>
      </c>
      <c r="W7" s="45" t="str">
        <f>D2</f>
        <v>Autumn 2015</v>
      </c>
      <c r="X7" s="32">
        <f>AVERAGE(D3:D20)</f>
        <v>1.1753805624726481E-2</v>
      </c>
      <c r="Y7">
        <f>COUNT(D3:D20)</f>
        <v>16</v>
      </c>
      <c r="Z7">
        <f>DEVSQ(D3:D20)</f>
        <v>2.667069785589323E-3</v>
      </c>
    </row>
    <row r="8" spans="1:32" x14ac:dyDescent="0.25">
      <c r="A8" s="16">
        <v>3.074346563791798E-2</v>
      </c>
      <c r="B8" s="16">
        <v>3.0548948297595826E-2</v>
      </c>
      <c r="C8" s="16">
        <v>2.8470334951243473E-2</v>
      </c>
      <c r="D8" s="16">
        <v>2.6621107837276399E-2</v>
      </c>
      <c r="E8" s="16">
        <v>4.6400903221468798E-4</v>
      </c>
      <c r="G8" s="16">
        <v>2.0804094602933237E-2</v>
      </c>
      <c r="H8" s="16">
        <v>2.1300285753471759E-2</v>
      </c>
      <c r="I8" s="16">
        <v>1.9331188719177755E-2</v>
      </c>
      <c r="J8" s="16">
        <v>1.7912163359305198E-2</v>
      </c>
      <c r="K8" s="16">
        <v>0</v>
      </c>
      <c r="M8" s="45" t="str">
        <f>C2</f>
        <v>Summer 2014/2015</v>
      </c>
      <c r="N8">
        <f>COUNT(C3:C20)</f>
        <v>18</v>
      </c>
      <c r="O8" s="32">
        <f>SUM(C3:C20)</f>
        <v>0.44835000161444155</v>
      </c>
      <c r="P8" s="32">
        <f>AVERAGE(C3:C20)</f>
        <v>2.490833342302453E-2</v>
      </c>
      <c r="Q8">
        <f>VAR(C3:C20)</f>
        <v>7.4462896787443031E-5</v>
      </c>
      <c r="R8">
        <f>DEVSQ(C3:C20)</f>
        <v>1.2658692453865307E-3</v>
      </c>
      <c r="S8">
        <f>SQRT(P15/N8)</f>
        <v>1.9319909832704089E-3</v>
      </c>
      <c r="T8">
        <f>P8-S8*TINV(S4,O15)</f>
        <v>2.1679796752793794E-2</v>
      </c>
      <c r="U8">
        <f>P8+S8*TINV(S4,O15)</f>
        <v>2.8136870093255266E-2</v>
      </c>
      <c r="W8" s="45" t="str">
        <f>E2</f>
        <v>Winter 2015</v>
      </c>
      <c r="X8" s="32">
        <f>AVERAGE(E3:E20)</f>
        <v>5.1556559134965365E-4</v>
      </c>
      <c r="Y8">
        <f>COUNT(E3:E20)</f>
        <v>9</v>
      </c>
      <c r="Z8">
        <f>DEVSQ(E3:E20)</f>
        <v>2.7750342565900129E-6</v>
      </c>
    </row>
    <row r="9" spans="1:32" x14ac:dyDescent="0.25">
      <c r="A9" s="16">
        <v>3.0519770696547491E-2</v>
      </c>
      <c r="B9" s="16">
        <v>3.0082106680822621E-2</v>
      </c>
      <c r="C9" s="16">
        <v>2.8318634474525515E-2</v>
      </c>
      <c r="D9" s="16">
        <v>8.8161716120790778E-3</v>
      </c>
      <c r="E9" s="16">
        <v>0</v>
      </c>
      <c r="G9" s="16">
        <v>2.0535738526139678E-2</v>
      </c>
      <c r="H9" s="16">
        <v>2.1262822939332484E-2</v>
      </c>
      <c r="I9" s="16">
        <v>1.917907219053477E-2</v>
      </c>
      <c r="J9" s="16">
        <v>1.7725977634377763E-2</v>
      </c>
      <c r="K9" s="16">
        <v>0</v>
      </c>
      <c r="M9" s="45" t="str">
        <f>D2</f>
        <v>Autumn 2015</v>
      </c>
      <c r="N9">
        <f>COUNT(D3:D20)</f>
        <v>16</v>
      </c>
      <c r="O9" s="32">
        <f>SUM(D3:D20)</f>
        <v>0.1880608899956237</v>
      </c>
      <c r="P9" s="32">
        <f>AVERAGE(D3:D20)</f>
        <v>1.1753805624726481E-2</v>
      </c>
      <c r="Q9">
        <f>VAR(D3:D20)</f>
        <v>1.7780465237262155E-4</v>
      </c>
      <c r="R9">
        <f>DEVSQ(D3:D20)</f>
        <v>2.667069785589323E-3</v>
      </c>
      <c r="S9">
        <f>SQRT(P15/N9)</f>
        <v>2.0491858881926577E-3</v>
      </c>
      <c r="T9">
        <f>P9-S9*TINV(S4,O15)</f>
        <v>8.3294253654820991E-3</v>
      </c>
      <c r="U9">
        <f>P9+S9*TINV(S4,O15)</f>
        <v>1.5178185883970864E-2</v>
      </c>
      <c r="W9" s="46"/>
      <c r="X9" s="46"/>
      <c r="Y9" s="46">
        <f>SUM(Y4:Y8)</f>
        <v>64</v>
      </c>
      <c r="Z9" s="46">
        <f>SUM(Z4:Z8)</f>
        <v>3.9640096873233268E-3</v>
      </c>
      <c r="AA9" s="46">
        <f>Y9-COUNT(Y4:Y8)</f>
        <v>59</v>
      </c>
      <c r="AB9" s="46">
        <f>[1]!QCRIT(COUNT(Y4:Y8),AA9,AA2,2)</f>
        <v>3.5634237288135591</v>
      </c>
    </row>
    <row r="10" spans="1:32" ht="15.75" thickBot="1" x14ac:dyDescent="0.3">
      <c r="A10" s="16">
        <v>3.0519770696547491E-2</v>
      </c>
      <c r="B10" s="16">
        <v>2.9926492808564895E-2</v>
      </c>
      <c r="C10" s="16">
        <v>2.828326933624949E-2</v>
      </c>
      <c r="D10" s="16">
        <v>5.5681083865762584E-3</v>
      </c>
      <c r="E10" s="16">
        <v>0</v>
      </c>
      <c r="G10" s="16">
        <v>2.0515860298229046E-2</v>
      </c>
      <c r="H10" s="16">
        <v>2.1215421011237901E-2</v>
      </c>
      <c r="I10" s="16">
        <v>1.9174254019944263E-2</v>
      </c>
      <c r="J10" s="16">
        <v>1.7477191983368948E-2</v>
      </c>
      <c r="K10" s="16">
        <v>0</v>
      </c>
      <c r="M10" s="45" t="str">
        <f>E2</f>
        <v>Winter 2015</v>
      </c>
      <c r="N10">
        <f>COUNT(E3:E20)</f>
        <v>9</v>
      </c>
      <c r="O10" s="32">
        <f>SUM(E3:E20)</f>
        <v>4.6400903221468824E-3</v>
      </c>
      <c r="P10" s="32">
        <f>AVERAGE(E3:E20)</f>
        <v>5.1556559134965365E-4</v>
      </c>
      <c r="Q10">
        <f>VAR(E3:E20)</f>
        <v>3.4687928207375162E-7</v>
      </c>
      <c r="R10">
        <f>DEVSQ(E3:E20)</f>
        <v>2.7750342565900129E-6</v>
      </c>
      <c r="S10">
        <f>SQRT(P15/N10)</f>
        <v>2.7322478509235436E-3</v>
      </c>
      <c r="T10">
        <f>P10-S10*TINV(S4,O15)</f>
        <v>-4.0502747543095241E-3</v>
      </c>
      <c r="U10">
        <f>P10+S10*TINV(S4,O15)</f>
        <v>5.0814059370088305E-3</v>
      </c>
      <c r="W10" t="s">
        <v>108</v>
      </c>
    </row>
    <row r="11" spans="1:32" ht="15.75" thickTop="1" x14ac:dyDescent="0.25">
      <c r="A11" s="16">
        <v>2.9975122143645432E-2</v>
      </c>
      <c r="B11" s="16">
        <v>2.9838960005419912E-2</v>
      </c>
      <c r="C11" s="16">
        <v>2.758699835802186E-2</v>
      </c>
      <c r="D11" s="16">
        <v>9.2801806442937749E-4</v>
      </c>
      <c r="E11" s="16">
        <v>0</v>
      </c>
      <c r="G11" s="16">
        <v>2.0348424455443315E-2</v>
      </c>
      <c r="H11" s="16">
        <v>2.1195065243741842E-2</v>
      </c>
      <c r="I11" s="16">
        <v>1.9158422888004043E-2</v>
      </c>
      <c r="J11" s="16">
        <v>1.7323858148508852E-2</v>
      </c>
      <c r="K11" s="16">
        <v>0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6">
        <v>2.9819508271387705E-2</v>
      </c>
      <c r="C12" s="16">
        <v>2.7388849096085067E-2</v>
      </c>
      <c r="D12" s="16">
        <v>9.2801806442937629E-4</v>
      </c>
      <c r="H12" s="16">
        <v>2.1121381702276051E-2</v>
      </c>
      <c r="I12" s="16">
        <v>1.8976709025733687E-2</v>
      </c>
      <c r="J12" s="16">
        <v>7.2276520177405471E-4</v>
      </c>
      <c r="K12" s="16">
        <v>0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1.2354552740184224E-3</v>
      </c>
      <c r="Z12" s="46">
        <f>SQRT(Z9/AA9/HARMEAN(Y4,Y5))</f>
        <v>2.5557838384763255E-3</v>
      </c>
      <c r="AA12" s="46">
        <f>Y12/Z12</f>
        <v>0.4833958394364683</v>
      </c>
      <c r="AB12" s="46">
        <f>Y12-Z12*AB$9</f>
        <v>-7.8718855017263171E-3</v>
      </c>
      <c r="AC12" s="46">
        <f>Y12+Z12*AB$9</f>
        <v>1.0342796049763162E-2</v>
      </c>
      <c r="AD12" s="46">
        <f>[1]!QDIST(AA12,COUNT($Y$4:$Y$8),AA$9)</f>
        <v>0.99698232543550724</v>
      </c>
      <c r="AE12" s="46">
        <f>Z12*AB$9</f>
        <v>9.1073407757447395E-3</v>
      </c>
      <c r="AF12" s="46">
        <f>Y12*SQRT(AA$9/Z$9)</f>
        <v>0.15072513444693761</v>
      </c>
    </row>
    <row r="13" spans="1:32" ht="15.75" thickTop="1" x14ac:dyDescent="0.25">
      <c r="B13" s="16">
        <v>2.7796527932037199E-2</v>
      </c>
      <c r="C13" s="16">
        <v>2.7283338280947658E-2</v>
      </c>
      <c r="D13" s="16">
        <v>4.6400903221468874E-4</v>
      </c>
      <c r="H13" s="16">
        <v>2.0841557417072512E-2</v>
      </c>
      <c r="I13" s="16">
        <v>1.8461164772549991E-2</v>
      </c>
      <c r="J13" s="16">
        <v>3.6138260088702763E-4</v>
      </c>
      <c r="K13" s="16">
        <v>0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6.2998125278852929E-3</v>
      </c>
      <c r="Z13" s="21">
        <f>SQRT(Z9/AA9/HARMEAN(Y4,Y6))</f>
        <v>2.3661960483352265E-3</v>
      </c>
      <c r="AA13" s="21">
        <f t="shared" ref="AA13:AA21" si="0">Y13/Z13</f>
        <v>2.6624220475381244</v>
      </c>
      <c r="AB13" s="21">
        <f t="shared" ref="AB13:AB21" si="1">Y13-Z13*AB$9</f>
        <v>-2.1319466177773284E-3</v>
      </c>
      <c r="AC13" s="21">
        <f t="shared" ref="AC13:AC21" si="2">Y13+Z13*AB$9</f>
        <v>1.4731571673547914E-2</v>
      </c>
      <c r="AD13" s="21">
        <f>[1]!QDIST(AA13,COUNT($Y$4:$Y$8),AA$9)</f>
        <v>0.3379069774824186</v>
      </c>
      <c r="AE13" s="21">
        <f t="shared" ref="AE13:AE21" si="3">Z13*AB$9</f>
        <v>8.4317591456626213E-3</v>
      </c>
      <c r="AF13" s="21">
        <f t="shared" ref="AF13:AF21" si="4">Y13*SQRT(AA$9/Z$9)</f>
        <v>0.76857504292126544</v>
      </c>
    </row>
    <row r="14" spans="1:32" x14ac:dyDescent="0.25">
      <c r="B14" s="16">
        <v>2.6775311895345839E-2</v>
      </c>
      <c r="C14" s="16">
        <v>2.7257680326244819E-2</v>
      </c>
      <c r="D14" s="16">
        <v>4.6400903221468874E-4</v>
      </c>
      <c r="H14" s="16">
        <v>2.0826266472525869E-2</v>
      </c>
      <c r="I14" s="16">
        <v>1.8287710631291927E-2</v>
      </c>
      <c r="J14" s="16">
        <v>3.6138260088702735E-4</v>
      </c>
      <c r="K14" s="16">
        <v>0</v>
      </c>
      <c r="M14" t="s">
        <v>38</v>
      </c>
      <c r="N14">
        <f>N16-N15</f>
        <v>7.2624531742626211E-3</v>
      </c>
      <c r="O14">
        <f>COUNTA(M6:M10)-1</f>
        <v>4</v>
      </c>
      <c r="P14">
        <f>N14/O14</f>
        <v>1.8156132935656553E-3</v>
      </c>
      <c r="Q14">
        <f>P14/P15</f>
        <v>27.023441608364628</v>
      </c>
      <c r="R14">
        <f>FDIST(Q14,O14,O15)</f>
        <v>9.2395449579320567E-13</v>
      </c>
      <c r="S14">
        <f>FINV(S4,O14,O15)</f>
        <v>2.0426584048823999</v>
      </c>
      <c r="T14">
        <f>SQRT(DEVSQ(P6:P10)/(P15*O14))</f>
        <v>1.6096015823711491</v>
      </c>
      <c r="U14">
        <f>(N16-O16*P15)/(N16+P15)</f>
        <v>0.61926012274027431</v>
      </c>
      <c r="W14" s="11" t="str">
        <f>W4</f>
        <v>Winter 2014</v>
      </c>
      <c r="X14" s="11" t="str">
        <f>W7</f>
        <v>Autumn 2015</v>
      </c>
      <c r="Y14" s="21">
        <f>ABS(X4-X7)</f>
        <v>1.9454340326183341E-2</v>
      </c>
      <c r="Z14" s="21">
        <f>SQRT(Z9/AA9/HARMEAN(Y4,Y7))</f>
        <v>2.4149887290880112E-3</v>
      </c>
      <c r="AA14" s="21">
        <f t="shared" si="0"/>
        <v>8.0556650604038289</v>
      </c>
      <c r="AB14" s="21">
        <f t="shared" si="1"/>
        <v>1.0848712184133823E-2</v>
      </c>
      <c r="AC14" s="21">
        <f t="shared" si="2"/>
        <v>2.805996846823286E-2</v>
      </c>
      <c r="AD14" s="21">
        <f>[1]!QDIST(AA14,COUNT($Y$4:$Y$8),AA$9)</f>
        <v>4.0074967022629693E-6</v>
      </c>
      <c r="AE14" s="21">
        <f t="shared" si="3"/>
        <v>8.6056281420495186E-3</v>
      </c>
      <c r="AF14" s="21">
        <f t="shared" si="4"/>
        <v>2.373423079657953</v>
      </c>
    </row>
    <row r="15" spans="1:32" x14ac:dyDescent="0.25">
      <c r="C15" s="16">
        <v>2.716024232995402E-2</v>
      </c>
      <c r="D15" s="16">
        <v>4.6400903221468836E-4</v>
      </c>
      <c r="H15" s="16">
        <v>2.0201631387795561E-2</v>
      </c>
      <c r="I15" s="16">
        <v>1.8262931468255063E-2</v>
      </c>
      <c r="J15" s="16">
        <v>3.6138260088702703E-4</v>
      </c>
      <c r="M15" t="s">
        <v>39</v>
      </c>
      <c r="N15">
        <f>SUM(R6:R10)</f>
        <v>3.9640096873233268E-3</v>
      </c>
      <c r="O15">
        <f>O16-O14</f>
        <v>59</v>
      </c>
      <c r="P15">
        <f>N15/O15</f>
        <v>6.7186604869886901E-5</v>
      </c>
      <c r="W15" s="11" t="str">
        <f>W4</f>
        <v>Winter 2014</v>
      </c>
      <c r="X15" s="11" t="str">
        <f>W8</f>
        <v>Winter 2015</v>
      </c>
      <c r="Y15" s="21">
        <f>ABS(X4-X8)</f>
        <v>3.069258035956017E-2</v>
      </c>
      <c r="Z15" s="21">
        <f>SQRT(Z9/AA9/HARMEAN(Y4,Y8))</f>
        <v>2.7322478509235436E-3</v>
      </c>
      <c r="AA15" s="21">
        <f t="shared" si="0"/>
        <v>11.233453930318067</v>
      </c>
      <c r="AB15" s="21">
        <f t="shared" si="1"/>
        <v>2.0956423534579362E-2</v>
      </c>
      <c r="AC15" s="21">
        <f t="shared" si="2"/>
        <v>4.0428737184540979E-2</v>
      </c>
      <c r="AD15" s="21">
        <f>[1]!QDIST(AA15,COUNT($Y$4:$Y$8),AA$9)</f>
        <v>6.7885197463368741E-10</v>
      </c>
      <c r="AE15" s="21">
        <f t="shared" si="3"/>
        <v>9.7361568249808069E-3</v>
      </c>
      <c r="AF15" s="21">
        <f t="shared" si="4"/>
        <v>3.7444846434393555</v>
      </c>
    </row>
    <row r="16" spans="1:32" x14ac:dyDescent="0.25">
      <c r="C16" s="16">
        <v>2.6064106909429039E-2</v>
      </c>
      <c r="D16" s="16">
        <v>4.6400903221468836E-4</v>
      </c>
      <c r="H16" s="16">
        <v>1.9580054491974579E-2</v>
      </c>
      <c r="I16" s="16">
        <v>1.6354247604331976E-2</v>
      </c>
      <c r="J16" s="16">
        <v>0</v>
      </c>
      <c r="M16" s="41" t="s">
        <v>40</v>
      </c>
      <c r="N16" s="41">
        <f>DEVSQ(A3:E20)</f>
        <v>1.1226462861585948E-2</v>
      </c>
      <c r="O16" s="41">
        <f>COUNT(A3:E20)-1</f>
        <v>63</v>
      </c>
      <c r="P16" s="41">
        <f>N16/O16</f>
        <v>1.7819782319977696E-4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5.0643572538668705E-3</v>
      </c>
      <c r="Z16" s="21">
        <f>SQRT(Z9/AA9/HARMEAN(Y5,Y6))</f>
        <v>2.1600315852546466E-3</v>
      </c>
      <c r="AA16" s="21">
        <f t="shared" si="0"/>
        <v>2.3445755554865335</v>
      </c>
      <c r="AB16" s="21">
        <f t="shared" si="1"/>
        <v>-2.6327505520163056E-3</v>
      </c>
      <c r="AC16" s="21">
        <f t="shared" si="2"/>
        <v>1.2761465059750047E-2</v>
      </c>
      <c r="AD16" s="21">
        <f>[1]!QDIST(AA16,COUNT($Y$4:$Y$8),AA$9)</f>
        <v>0.46747805621534388</v>
      </c>
      <c r="AE16" s="21">
        <f t="shared" si="3"/>
        <v>7.6971078058831761E-3</v>
      </c>
      <c r="AF16" s="21">
        <f t="shared" si="4"/>
        <v>0.61784990847432775</v>
      </c>
    </row>
    <row r="17" spans="1:32" x14ac:dyDescent="0.25">
      <c r="C17" s="16">
        <v>2.604642434029103E-2</v>
      </c>
      <c r="D17" s="16">
        <v>4.6400903221468798E-4</v>
      </c>
      <c r="H17" s="16">
        <v>1.9388917685141557E-2</v>
      </c>
      <c r="I17" s="16">
        <v>1.6044508066371137E-2</v>
      </c>
      <c r="J17" s="16">
        <v>0</v>
      </c>
      <c r="W17" s="11" t="str">
        <f>W5</f>
        <v>Spring 2014</v>
      </c>
      <c r="X17" s="11" t="str">
        <f>W7</f>
        <v>Autumn 2015</v>
      </c>
      <c r="Y17" s="21">
        <f>ABS(X5-X7)</f>
        <v>1.8218885052164919E-2</v>
      </c>
      <c r="Z17" s="21">
        <f>SQRT(Z9/AA9/HARMEAN(Y5,Y7))</f>
        <v>2.2133737307022026E-3</v>
      </c>
      <c r="AA17" s="21">
        <f t="shared" si="0"/>
        <v>8.2312737335980302</v>
      </c>
      <c r="AB17" s="21">
        <f t="shared" si="1"/>
        <v>1.0331696579448098E-2</v>
      </c>
      <c r="AC17" s="21">
        <f t="shared" si="2"/>
        <v>2.6106073524881739E-2</v>
      </c>
      <c r="AD17" s="21">
        <f>[1]!QDIST(AA17,COUNT($Y$4:$Y$8),AA$9)</f>
        <v>2.5089240225373288E-6</v>
      </c>
      <c r="AE17" s="21">
        <f t="shared" si="3"/>
        <v>7.8871884727168204E-3</v>
      </c>
      <c r="AF17" s="21">
        <f t="shared" si="4"/>
        <v>2.2226979452110154</v>
      </c>
    </row>
    <row r="18" spans="1:32" x14ac:dyDescent="0.25">
      <c r="C18" s="16">
        <v>2.5929282820017611E-2</v>
      </c>
      <c r="D18" s="16">
        <v>4.6400903221468798E-4</v>
      </c>
      <c r="H18" s="16">
        <v>1.9274235601041748E-2</v>
      </c>
      <c r="J18" s="16">
        <v>0</v>
      </c>
      <c r="W18" s="11" t="str">
        <f>W5</f>
        <v>Spring 2014</v>
      </c>
      <c r="X18" s="11" t="str">
        <f>W8</f>
        <v>Winter 2015</v>
      </c>
      <c r="Y18" s="21">
        <f>ABS(X5-X8)</f>
        <v>2.9457125085541748E-2</v>
      </c>
      <c r="Z18" s="21">
        <f>SQRT(Z9/AA9/HARMEAN(Y5,Y8))</f>
        <v>2.5557838384763255E-3</v>
      </c>
      <c r="AA18" s="21">
        <f t="shared" si="0"/>
        <v>11.525671554094778</v>
      </c>
      <c r="AB18" s="21">
        <f t="shared" si="1"/>
        <v>2.034978430979701E-2</v>
      </c>
      <c r="AC18" s="21">
        <f t="shared" si="2"/>
        <v>3.8564465861286486E-2</v>
      </c>
      <c r="AD18" s="21">
        <f>[1]!QDIST(AA18,COUNT($Y$4:$Y$8),AA$9)</f>
        <v>3.0391567040766176E-10</v>
      </c>
      <c r="AE18" s="21">
        <f t="shared" si="3"/>
        <v>9.1073407757447395E-3</v>
      </c>
      <c r="AF18" s="21">
        <f t="shared" si="4"/>
        <v>3.5937595089924179</v>
      </c>
    </row>
    <row r="19" spans="1:32" x14ac:dyDescent="0.25">
      <c r="C19" s="16">
        <v>1.392027096644065E-3</v>
      </c>
      <c r="H19" s="16">
        <v>1.9035121739923378E-2</v>
      </c>
      <c r="J19" s="16">
        <v>0</v>
      </c>
      <c r="W19" s="11" t="str">
        <f>W6</f>
        <v>Summer 2014/2015</v>
      </c>
      <c r="X19" s="11" t="str">
        <f>W7</f>
        <v>Autumn 2015</v>
      </c>
      <c r="Y19" s="21">
        <f>ABS(X6-X7)</f>
        <v>1.3154527798298048E-2</v>
      </c>
      <c r="Z19" s="21">
        <f>SQRT(Z9/AA9/HARMEAN(Y6,Y7))</f>
        <v>1.9914507229412044E-3</v>
      </c>
      <c r="AA19" s="21">
        <f t="shared" si="0"/>
        <v>6.6055000240577995</v>
      </c>
      <c r="AB19" s="21">
        <f t="shared" si="1"/>
        <v>6.0581450374064443E-3</v>
      </c>
      <c r="AC19" s="21">
        <f t="shared" si="2"/>
        <v>2.0250910559189653E-2</v>
      </c>
      <c r="AD19" s="21">
        <f>[1]!QDIST(AA19,COUNT($Y$4:$Y$8),AA$9)</f>
        <v>1.6856451141300521E-4</v>
      </c>
      <c r="AE19" s="21">
        <f t="shared" si="3"/>
        <v>7.0963827608916041E-3</v>
      </c>
      <c r="AF19" s="21">
        <f t="shared" si="4"/>
        <v>1.6048480367366877</v>
      </c>
    </row>
    <row r="20" spans="1:32" x14ac:dyDescent="0.25">
      <c r="C20" s="16">
        <v>1.3920270966440646E-3</v>
      </c>
      <c r="H20" s="16">
        <v>1.7431676783171434E-2</v>
      </c>
      <c r="J20" s="16">
        <v>0</v>
      </c>
      <c r="W20" s="11" t="str">
        <f>W6</f>
        <v>Summer 2014/2015</v>
      </c>
      <c r="X20" s="11" t="str">
        <f>W8</f>
        <v>Winter 2015</v>
      </c>
      <c r="Y20" s="21">
        <f>ABS(X6-X8)</f>
        <v>2.4392767831674877E-2</v>
      </c>
      <c r="Z20" s="21">
        <f>SQRT(Z9/AA9/HARMEAN(Y6,Y8))</f>
        <v>2.3661960483352265E-3</v>
      </c>
      <c r="AA20" s="21">
        <f t="shared" si="0"/>
        <v>10.308853253658665</v>
      </c>
      <c r="AB20" s="21">
        <f t="shared" si="1"/>
        <v>1.5961008686012256E-2</v>
      </c>
      <c r="AC20" s="21">
        <f t="shared" si="2"/>
        <v>3.2824526977337495E-2</v>
      </c>
      <c r="AD20" s="21">
        <f>[1]!QDIST(AA20,COUNT($Y$4:$Y$8),AA$9)</f>
        <v>8.678822771557293E-9</v>
      </c>
      <c r="AE20" s="21">
        <f t="shared" si="3"/>
        <v>8.4317591456626213E-3</v>
      </c>
      <c r="AF20" s="21">
        <f t="shared" si="4"/>
        <v>2.9759096005180901</v>
      </c>
    </row>
    <row r="21" spans="1:32" x14ac:dyDescent="0.25">
      <c r="J21" s="16">
        <v>0</v>
      </c>
      <c r="W21" s="48" t="str">
        <f>W7</f>
        <v>Autumn 2015</v>
      </c>
      <c r="X21" s="48" t="str">
        <f>W8</f>
        <v>Winter 2015</v>
      </c>
      <c r="Y21" s="41">
        <f>ABS(X7-X8)</f>
        <v>1.1238240033376827E-2</v>
      </c>
      <c r="Z21" s="41">
        <f>SQRT(Z9/AA9/HARMEAN(Y7,Y8))</f>
        <v>2.4149887290880112E-3</v>
      </c>
      <c r="AA21" s="41">
        <f t="shared" si="0"/>
        <v>4.6535372600354954</v>
      </c>
      <c r="AB21" s="41">
        <f t="shared" si="1"/>
        <v>2.6326118913273088E-3</v>
      </c>
      <c r="AC21" s="41">
        <f t="shared" si="2"/>
        <v>1.9843868175426348E-2</v>
      </c>
      <c r="AD21" s="41">
        <f>[1]!QDIST(AA21,COUNT($Y$4:$Y$8),AA$9)</f>
        <v>1.4062695742956488E-2</v>
      </c>
      <c r="AE21" s="41">
        <f t="shared" si="3"/>
        <v>8.6056281420495186E-3</v>
      </c>
      <c r="AF21" s="41">
        <f t="shared" si="4"/>
        <v>1.3710615637814023</v>
      </c>
    </row>
    <row r="22" spans="1:32" x14ac:dyDescent="0.25">
      <c r="J22" s="16">
        <v>0</v>
      </c>
    </row>
    <row r="23" spans="1:32" x14ac:dyDescent="0.25">
      <c r="J23" s="16">
        <v>0</v>
      </c>
      <c r="M23" s="1" t="s">
        <v>42</v>
      </c>
    </row>
    <row r="24" spans="1:32" ht="15.75" thickBot="1" x14ac:dyDescent="0.3">
      <c r="A24" s="31">
        <f>AVERAGE(A3:A11)</f>
        <v>3.1208145950909823E-2</v>
      </c>
      <c r="B24" s="31">
        <f>AVERAGE(B3:B14)</f>
        <v>2.99726906768914E-2</v>
      </c>
      <c r="C24" s="31">
        <f>AVERAGE(C3:C20)</f>
        <v>2.490833342302453E-2</v>
      </c>
      <c r="D24" s="31">
        <f>AVERAGE(D3:D18)</f>
        <v>1.1753805624726481E-2</v>
      </c>
      <c r="E24" s="31">
        <f>AVERAGE(E3:E11)</f>
        <v>5.1556559134965365E-4</v>
      </c>
      <c r="G24" s="31">
        <f>AVERAGE(G3:G11)</f>
        <v>2.0889384093626732E-2</v>
      </c>
      <c r="H24" s="31">
        <f>AVERAGE(H3:H20)</f>
        <v>2.0598465049792666E-2</v>
      </c>
      <c r="I24" s="31">
        <f>AVERAGE(I3:I17)</f>
        <v>2.145832565782458E-2</v>
      </c>
      <c r="J24" s="31">
        <f>AVERAGE(J3:J23)</f>
        <v>7.8990849872175046E-3</v>
      </c>
      <c r="K24" s="31">
        <f>AVERAGE(K3:K14)</f>
        <v>9.0345650221756893E-5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08" t="s">
        <v>66</v>
      </c>
      <c r="B26" s="108"/>
      <c r="M26" t="s">
        <v>97</v>
      </c>
      <c r="R26" t="s">
        <v>98</v>
      </c>
      <c r="S26">
        <v>0.1</v>
      </c>
      <c r="W26" s="45" t="str">
        <f>G2</f>
        <v>Winter 2014</v>
      </c>
      <c r="X26" s="32">
        <f>AVERAGE(G3:G23)</f>
        <v>2.0889384093626732E-2</v>
      </c>
      <c r="Y26">
        <f>COUNT(G3:G23)</f>
        <v>9</v>
      </c>
      <c r="Z26">
        <f>DEVSQ(G3:G23)</f>
        <v>1.064402179940464E-6</v>
      </c>
    </row>
    <row r="27" spans="1:32" ht="16.5" thickTop="1" thickBot="1" x14ac:dyDescent="0.3">
      <c r="A27" s="28" t="s">
        <v>67</v>
      </c>
      <c r="B27" s="28" t="s">
        <v>25</v>
      </c>
      <c r="D27" t="s">
        <v>71</v>
      </c>
      <c r="E27" s="32">
        <f>AVERAGE(A28:A91)</f>
        <v>2.002494661895466E-2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32">
        <f>AVERAGE(H3:H23)</f>
        <v>2.0598465049792666E-2</v>
      </c>
      <c r="Y27">
        <f>COUNT(H3:H23)</f>
        <v>18</v>
      </c>
      <c r="Z27">
        <f>DEVSQ(H3:H23)</f>
        <v>2.4177252121196546E-5</v>
      </c>
    </row>
    <row r="28" spans="1:32" x14ac:dyDescent="0.25">
      <c r="A28" s="16">
        <v>3.2503847567833567E-2</v>
      </c>
      <c r="B28" s="16">
        <v>2.133010309533771E-2</v>
      </c>
      <c r="D28" t="s">
        <v>72</v>
      </c>
      <c r="E28" s="32">
        <f>AVERAGE(B28:B102)</f>
        <v>1.3968221935206747E-2</v>
      </c>
      <c r="M28" s="45" t="str">
        <f>G2</f>
        <v>Winter 2014</v>
      </c>
      <c r="N28">
        <f>COUNT(G3:G23)</f>
        <v>9</v>
      </c>
      <c r="O28" s="32">
        <f>SUM(G3:G23)</f>
        <v>0.18800445684264058</v>
      </c>
      <c r="P28" s="32">
        <f>AVERAGE(G3:G23)</f>
        <v>2.0889384093626732E-2</v>
      </c>
      <c r="Q28">
        <f>VAR(G3:G23)</f>
        <v>1.3305027249255799E-7</v>
      </c>
      <c r="R28">
        <f>DEVSQ(G3:G23)</f>
        <v>1.064402179940464E-6</v>
      </c>
      <c r="S28">
        <f>SQRT(P37/N28)</f>
        <v>2.3145396107636684E-3</v>
      </c>
      <c r="T28">
        <f>P28-S28*TINV(S26,O37)</f>
        <v>1.7031244504096231E-2</v>
      </c>
      <c r="U28">
        <f>P28+S28*TINV(S26,O37)</f>
        <v>2.4747523683157233E-2</v>
      </c>
      <c r="W28" s="45" t="str">
        <f>I2</f>
        <v>Summer 2014/2015</v>
      </c>
      <c r="X28" s="32">
        <f>AVERAGE(I3:I23)</f>
        <v>2.145832565782458E-2</v>
      </c>
      <c r="Y28">
        <f>COUNT(I3:I23)</f>
        <v>15</v>
      </c>
      <c r="Z28">
        <f>DEVSQ(I3:I23)</f>
        <v>1.6638250066919288E-3</v>
      </c>
    </row>
    <row r="29" spans="1:32" x14ac:dyDescent="0.25">
      <c r="A29" s="16">
        <v>3.2357959562591944E-2</v>
      </c>
      <c r="B29" s="16">
        <v>2.1282701167243116E-2</v>
      </c>
      <c r="M29" s="45" t="str">
        <f>H2</f>
        <v>Spring 2014</v>
      </c>
      <c r="N29">
        <f>COUNT(H3:H23)</f>
        <v>18</v>
      </c>
      <c r="O29" s="32">
        <f>SUM(H3:H23)</f>
        <v>0.37077237089626802</v>
      </c>
      <c r="P29" s="32">
        <f>AVERAGE(H3:H23)</f>
        <v>2.0598465049792666E-2</v>
      </c>
      <c r="Q29">
        <f>VAR(H3:H23)</f>
        <v>1.4221913012468557E-6</v>
      </c>
      <c r="R29">
        <f>DEVSQ(H3:H23)</f>
        <v>2.4177252121196546E-5</v>
      </c>
      <c r="S29">
        <f>SQRT(P37/N29)</f>
        <v>1.6366266540958623E-3</v>
      </c>
      <c r="T29">
        <f>P29-S29*TINV(S26,O37)</f>
        <v>1.7870348383271367E-2</v>
      </c>
      <c r="U29">
        <f>P29+S29*TINV(S26,O37)</f>
        <v>2.3326581716313965E-2</v>
      </c>
      <c r="W29" s="45" t="str">
        <f>J2</f>
        <v>Autumn 2015</v>
      </c>
      <c r="X29" s="32">
        <f>AVERAGE(J3:J23)</f>
        <v>7.8990849872175046E-3</v>
      </c>
      <c r="Y29">
        <f>COUNT(J3:J23)</f>
        <v>21</v>
      </c>
      <c r="Z29">
        <f>DEVSQ(J3:J23)</f>
        <v>1.6856084690626721E-3</v>
      </c>
    </row>
    <row r="30" spans="1:32" x14ac:dyDescent="0.25">
      <c r="A30" s="16">
        <v>3.2163442222269779E-2</v>
      </c>
      <c r="B30" s="16">
        <v>2.1226889219647879E-2</v>
      </c>
      <c r="M30" s="45" t="str">
        <f>I2</f>
        <v>Summer 2014/2015</v>
      </c>
      <c r="N30">
        <f>COUNT(I3:I23)</f>
        <v>15</v>
      </c>
      <c r="O30" s="32">
        <f>SUM(I3:I23)</f>
        <v>0.3218748848673687</v>
      </c>
      <c r="P30" s="32">
        <f>AVERAGE(I3:I23)</f>
        <v>2.145832565782458E-2</v>
      </c>
      <c r="Q30">
        <f>VAR(I3:I23)</f>
        <v>1.1884464333513773E-4</v>
      </c>
      <c r="R30">
        <f>DEVSQ(I3:I23)</f>
        <v>1.6638250066919288E-3</v>
      </c>
      <c r="S30">
        <f>SQRT(P37/N30)</f>
        <v>1.7928346733250169E-3</v>
      </c>
      <c r="T30">
        <f>P30-S30*TINV(S26,O37)</f>
        <v>1.8469823582305551E-2</v>
      </c>
      <c r="U30">
        <f>P30+S30*TINV(S26,O37)</f>
        <v>2.4446827733343609E-2</v>
      </c>
      <c r="W30" s="45" t="str">
        <f>K2</f>
        <v>Winter 2015</v>
      </c>
      <c r="X30" s="32">
        <f>AVERAGE(K3:K23)</f>
        <v>9.0345650221756893E-5</v>
      </c>
      <c r="Y30">
        <f>COUNT(K3:K23)</f>
        <v>12</v>
      </c>
      <c r="Z30">
        <f>DEVSQ(K3:K23)</f>
        <v>2.9384411450371333E-7</v>
      </c>
    </row>
    <row r="31" spans="1:32" x14ac:dyDescent="0.25">
      <c r="A31" s="16">
        <v>3.1161677919610636E-2</v>
      </c>
      <c r="B31" s="16">
        <v>2.1081625246454787E-2</v>
      </c>
      <c r="M31" s="45" t="str">
        <f>J2</f>
        <v>Autumn 2015</v>
      </c>
      <c r="N31">
        <f>COUNT(J3:J23)</f>
        <v>21</v>
      </c>
      <c r="O31" s="32">
        <f>SUM(J3:J23)</f>
        <v>0.16588078473156759</v>
      </c>
      <c r="P31" s="32">
        <f>AVERAGE(J3:J23)</f>
        <v>7.8990849872175046E-3</v>
      </c>
      <c r="Q31">
        <f>VAR(J3:J23)</f>
        <v>8.4280423453133533E-5</v>
      </c>
      <c r="R31">
        <f>DEVSQ(J3:J23)</f>
        <v>1.6856084690626721E-3</v>
      </c>
      <c r="S31">
        <f>SQRT(P37/N31)</f>
        <v>1.5152218521854483E-3</v>
      </c>
      <c r="T31">
        <f>P31-S31*TINV(S26,O37)</f>
        <v>5.373339742827595E-3</v>
      </c>
      <c r="U31">
        <f>P31+S31*TINV(S26,O37)</f>
        <v>1.0424830231607413E-2</v>
      </c>
      <c r="W31" s="46"/>
      <c r="X31" s="46"/>
      <c r="Y31" s="46">
        <f>SUM(Y26:Y30)</f>
        <v>75</v>
      </c>
      <c r="Z31" s="46">
        <f>SUM(Z26:Z30)</f>
        <v>3.3749689741702413E-3</v>
      </c>
      <c r="AA31" s="46">
        <f>Y31-COUNT(Y26:Y30)</f>
        <v>70</v>
      </c>
      <c r="AB31" s="46">
        <f>[1]!QCRIT(COUNT(Y26:Y30),AA31,AA24,2)</f>
        <v>3.55</v>
      </c>
    </row>
    <row r="32" spans="1:32" ht="15.75" thickBot="1" x14ac:dyDescent="0.3">
      <c r="A32" s="16">
        <v>3.0928257111224041E-2</v>
      </c>
      <c r="B32" s="16">
        <v>2.0879020231211787E-2</v>
      </c>
      <c r="M32" s="45" t="str">
        <f>K2</f>
        <v>Winter 2015</v>
      </c>
      <c r="N32">
        <f>COUNT(K3:K23)</f>
        <v>12</v>
      </c>
      <c r="O32" s="32">
        <f>SUM(K3:K23)</f>
        <v>1.0841478026610827E-3</v>
      </c>
      <c r="P32" s="32">
        <f>AVERAGE(K3:K23)</f>
        <v>9.0345650221756893E-5</v>
      </c>
      <c r="Q32">
        <f>VAR(K3:K23)</f>
        <v>2.6713101318519393E-8</v>
      </c>
      <c r="R32">
        <f>DEVSQ(K3:K23)</f>
        <v>2.9384411450371333E-7</v>
      </c>
      <c r="S32">
        <f>SQRT(P37/N32)</f>
        <v>2.0044501009866835E-3</v>
      </c>
      <c r="T32">
        <f>P32-S32*TINV(S26,O37)</f>
        <v>-3.2509012456581219E-3</v>
      </c>
      <c r="U32">
        <f>P32+S32*TINV(S26,O37)</f>
        <v>3.4315925461016359E-3</v>
      </c>
      <c r="W32" t="s">
        <v>108</v>
      </c>
    </row>
    <row r="33" spans="1:32" ht="15.75" thickTop="1" x14ac:dyDescent="0.25">
      <c r="A33" s="16">
        <v>3.074346563791798E-2</v>
      </c>
      <c r="B33" s="16">
        <v>2.0804094602933237E-2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6">
        <v>3.0519770696547491E-2</v>
      </c>
      <c r="B34" s="16">
        <v>2.0535738526139678E-2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2.9091904383406544E-4</v>
      </c>
      <c r="Z34" s="46">
        <f>SQRT(Z31/AA31/HARMEAN(Y26,Y27))</f>
        <v>2.0044501009866835E-3</v>
      </c>
      <c r="AA34" s="46">
        <f>Y34/Z34</f>
        <v>0.14513658568545137</v>
      </c>
      <c r="AB34" s="46">
        <f>Y34-Z34*AB$31</f>
        <v>-6.824878814668661E-3</v>
      </c>
      <c r="AC34" s="46">
        <f>Y34+Z34*AB$31</f>
        <v>7.4067169023367919E-3</v>
      </c>
      <c r="AD34" s="46">
        <f>[1]!QDIST(AA34,COUNT($Y$26:$Y$30),AA$31)</f>
        <v>0.9999742834997063</v>
      </c>
      <c r="AE34" s="46">
        <f>Z34*AB$31</f>
        <v>7.1157978585027265E-3</v>
      </c>
      <c r="AF34" s="46">
        <f>Y34*SQRT(AA$31/Z$31)</f>
        <v>4.1897323407379269E-2</v>
      </c>
    </row>
    <row r="35" spans="1:32" ht="15.75" thickTop="1" x14ac:dyDescent="0.25">
      <c r="A35" s="16">
        <v>3.0519770696547491E-2</v>
      </c>
      <c r="B35" s="16">
        <v>2.0515860298229046E-2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5.6894156419784805E-4</v>
      </c>
      <c r="Z35" s="21">
        <f>SQRT(Z31/AA31/HARMEAN(Y26,Y28))</f>
        <v>2.0701871625133867E-3</v>
      </c>
      <c r="AA35" s="21">
        <f t="shared" ref="AA35:AA43" si="5">Y35/Z35</f>
        <v>0.27482614833100583</v>
      </c>
      <c r="AB35" s="21">
        <f t="shared" ref="AB35:AB43" si="6">Y35-Z35*AB$31</f>
        <v>-6.7802228627246745E-3</v>
      </c>
      <c r="AC35" s="21">
        <f t="shared" ref="AC35:AC43" si="7">Y35+Z35*AB$31</f>
        <v>7.9181059911203715E-3</v>
      </c>
      <c r="AD35" s="21">
        <f>[1]!QDIST(AA35,COUNT($Y$26:$Y$30),AA$31)</f>
        <v>0.99967377671689173</v>
      </c>
      <c r="AE35" s="21">
        <f t="shared" ref="AE35:AE43" si="8">Z35*AB$31</f>
        <v>7.3491644269225226E-3</v>
      </c>
      <c r="AF35" s="21">
        <f t="shared" ref="AF35:AF43" si="9">Y35*SQRT(AA$31/Z$31)</f>
        <v>8.1937326621675924E-2</v>
      </c>
    </row>
    <row r="36" spans="1:32" x14ac:dyDescent="0.25">
      <c r="A36" s="16">
        <v>2.9975122143645432E-2</v>
      </c>
      <c r="B36" s="16">
        <v>2.0348424455443315E-2</v>
      </c>
      <c r="M36" t="s">
        <v>38</v>
      </c>
      <c r="N36">
        <f>N38-N37</f>
        <v>5.1485976962337525E-3</v>
      </c>
      <c r="O36">
        <f>COUNTA(M28:M32)-1</f>
        <v>4</v>
      </c>
      <c r="P36">
        <f>N36/O36</f>
        <v>1.2871494240584381E-3</v>
      </c>
      <c r="Q36">
        <f>P36/P37</f>
        <v>26.696677917236993</v>
      </c>
      <c r="R36">
        <f>FDIST(Q36,O36,O37)</f>
        <v>1.83189959782518E-13</v>
      </c>
      <c r="S36">
        <f>FINV(S26,O36,O37)</f>
        <v>2.0269473598072323</v>
      </c>
      <c r="T36">
        <f>SQRT(DEVSQ(P28:P32)/(P37*O36))</f>
        <v>1.3984399077726699</v>
      </c>
      <c r="U36">
        <f>(N38-O38*P37)/(N38+P37)</f>
        <v>0.57814619947718271</v>
      </c>
      <c r="W36" s="11" t="str">
        <f>W26</f>
        <v>Winter 2014</v>
      </c>
      <c r="X36" s="11" t="str">
        <f>W29</f>
        <v>Autumn 2015</v>
      </c>
      <c r="Y36" s="21">
        <f>ABS(X26-X29)</f>
        <v>1.2990299106409227E-2</v>
      </c>
      <c r="Z36" s="21">
        <f>SQRT(Z31/AA31/HARMEAN(Y26,Y29))</f>
        <v>1.9561429997745992E-3</v>
      </c>
      <c r="AA36" s="21">
        <f t="shared" si="5"/>
        <v>6.6407717165391604</v>
      </c>
      <c r="AB36" s="21">
        <f t="shared" si="6"/>
        <v>6.0459914572094002E-3</v>
      </c>
      <c r="AC36" s="21">
        <f t="shared" si="7"/>
        <v>1.9934606755609055E-2</v>
      </c>
      <c r="AD36" s="21">
        <f>[1]!QDIST(AA36,COUNT($Y$26:$Y$30),AA$31)</f>
        <v>1.2258194431191693E-4</v>
      </c>
      <c r="AE36" s="21">
        <f t="shared" si="8"/>
        <v>6.944307649199827E-3</v>
      </c>
      <c r="AF36" s="21">
        <f t="shared" si="9"/>
        <v>1.870825490304622</v>
      </c>
    </row>
    <row r="37" spans="1:32" x14ac:dyDescent="0.25">
      <c r="A37" s="16">
        <v>3.1939747280899287E-2</v>
      </c>
      <c r="B37" s="16">
        <v>2.171161216177642E-2</v>
      </c>
      <c r="M37" t="s">
        <v>39</v>
      </c>
      <c r="N37">
        <f>SUM(R28:R32)</f>
        <v>3.3749689741702413E-3</v>
      </c>
      <c r="O37">
        <f>O38-O36</f>
        <v>70</v>
      </c>
      <c r="P37">
        <f>N37/O37</f>
        <v>4.8213842488146304E-5</v>
      </c>
      <c r="W37" s="11" t="str">
        <f>W26</f>
        <v>Winter 2014</v>
      </c>
      <c r="X37" s="11" t="str">
        <f>W30</f>
        <v>Winter 2015</v>
      </c>
      <c r="Y37" s="21">
        <f>ABS(X26-X30)</f>
        <v>2.0799038443404975E-2</v>
      </c>
      <c r="Z37" s="21">
        <f>SQRT(Z31/AA31/HARMEAN(Y26,Y30))</f>
        <v>2.1650535578986905E-3</v>
      </c>
      <c r="AA37" s="21">
        <f t="shared" si="5"/>
        <v>9.6067085119093516</v>
      </c>
      <c r="AB37" s="21">
        <f t="shared" si="6"/>
        <v>1.3113098312864623E-2</v>
      </c>
      <c r="AC37" s="21">
        <f t="shared" si="7"/>
        <v>2.8484978573945326E-2</v>
      </c>
      <c r="AD37" s="21">
        <f>[1]!QDIST(AA37,COUNT($Y$26:$Y$30),AA$31)</f>
        <v>2.9495781928012832E-8</v>
      </c>
      <c r="AE37" s="21">
        <f t="shared" si="8"/>
        <v>7.6859401305403507E-3</v>
      </c>
      <c r="AF37" s="21">
        <f t="shared" si="9"/>
        <v>2.9954176555141432</v>
      </c>
    </row>
    <row r="38" spans="1:32" x14ac:dyDescent="0.25">
      <c r="A38" s="16">
        <v>3.0957434712272365E-2</v>
      </c>
      <c r="B38" s="16">
        <v>2.1692240960537706E-2</v>
      </c>
      <c r="M38" s="41" t="s">
        <v>40</v>
      </c>
      <c r="N38" s="41">
        <f>DEVSQ(G3:K23)</f>
        <v>8.5235666704039943E-3</v>
      </c>
      <c r="O38" s="41">
        <f>COUNT(G3:K23)-1</f>
        <v>74</v>
      </c>
      <c r="P38" s="41">
        <f>N38/O38</f>
        <v>1.1518333338383776E-4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8.598606080319135E-4</v>
      </c>
      <c r="Z38" s="21">
        <f>SQRT(Z31/AA31/HARMEAN(Y27,Y28))</f>
        <v>1.7165085159668502E-3</v>
      </c>
      <c r="AA38" s="21">
        <f t="shared" si="5"/>
        <v>0.5009358241066364</v>
      </c>
      <c r="AB38" s="21">
        <f t="shared" si="6"/>
        <v>-5.2337446236504041E-3</v>
      </c>
      <c r="AC38" s="21">
        <f t="shared" si="7"/>
        <v>6.9534658397142311E-3</v>
      </c>
      <c r="AD38" s="21">
        <f>[1]!QDIST(AA38,COUNT($Y$26:$Y$30),AA$31)</f>
        <v>0.99655044919703129</v>
      </c>
      <c r="AE38" s="21">
        <f t="shared" si="8"/>
        <v>6.0936052316823176E-3</v>
      </c>
      <c r="AF38" s="21">
        <f t="shared" si="9"/>
        <v>0.12383465002905519</v>
      </c>
    </row>
    <row r="39" spans="1:32" x14ac:dyDescent="0.25">
      <c r="A39" s="16">
        <v>3.0704562169853549E-2</v>
      </c>
      <c r="B39" s="16">
        <v>2.1587171666635974E-2</v>
      </c>
      <c r="W39" s="11" t="str">
        <f>W27</f>
        <v>Spring 2014</v>
      </c>
      <c r="X39" s="11" t="str">
        <f>W29</f>
        <v>Autumn 2015</v>
      </c>
      <c r="Y39" s="21">
        <f>ABS(X27-X29)</f>
        <v>1.2699380062575162E-2</v>
      </c>
      <c r="Z39" s="21">
        <f>SQRT(Z31/AA31/HARMEAN(Y27,Y29))</f>
        <v>1.5770929056712728E-3</v>
      </c>
      <c r="AA39" s="21">
        <f t="shared" si="5"/>
        <v>8.052398192210374</v>
      </c>
      <c r="AB39" s="21">
        <f t="shared" si="6"/>
        <v>7.1007002474421438E-3</v>
      </c>
      <c r="AC39" s="21">
        <f t="shared" si="7"/>
        <v>1.8298059877708179E-2</v>
      </c>
      <c r="AD39" s="21">
        <f>[1]!QDIST(AA39,COUNT($Y$26:$Y$30),AA$31)</f>
        <v>2.6437351196006986E-6</v>
      </c>
      <c r="AE39" s="21">
        <f t="shared" si="8"/>
        <v>5.598679815133018E-3</v>
      </c>
      <c r="AF39" s="21">
        <f t="shared" si="9"/>
        <v>1.8289281668972428</v>
      </c>
    </row>
    <row r="40" spans="1:32" x14ac:dyDescent="0.25">
      <c r="A40" s="16">
        <v>3.0675384568805218E-2</v>
      </c>
      <c r="B40" s="16">
        <v>2.1581080693076456E-2</v>
      </c>
      <c r="W40" s="11" t="str">
        <f>W27</f>
        <v>Spring 2014</v>
      </c>
      <c r="X40" s="11" t="str">
        <f>W30</f>
        <v>Winter 2015</v>
      </c>
      <c r="Y40" s="21">
        <f>ABS(X27-X30)</f>
        <v>2.0508119399570909E-2</v>
      </c>
      <c r="Z40" s="21">
        <f>SQRT(Z31/AA31/HARMEAN(Y27,Y30))</f>
        <v>1.8298042261731913E-3</v>
      </c>
      <c r="AA40" s="21">
        <f t="shared" si="5"/>
        <v>11.207821638089174</v>
      </c>
      <c r="AB40" s="21">
        <f t="shared" si="6"/>
        <v>1.4012314396656081E-2</v>
      </c>
      <c r="AC40" s="21">
        <f t="shared" si="7"/>
        <v>2.7003924402485738E-2</v>
      </c>
      <c r="AD40" s="21">
        <f>[1]!QDIST(AA40,COUNT($Y$26:$Y$30),AA$31)</f>
        <v>2.5010982174222818E-10</v>
      </c>
      <c r="AE40" s="21">
        <f t="shared" si="8"/>
        <v>6.4958050029148284E-3</v>
      </c>
      <c r="AF40" s="21">
        <f t="shared" si="9"/>
        <v>2.9535203321067636</v>
      </c>
    </row>
    <row r="41" spans="1:32" x14ac:dyDescent="0.25">
      <c r="A41" s="16">
        <v>3.0607303499692467E-2</v>
      </c>
      <c r="B41" s="16">
        <v>2.1525827185534724E-2</v>
      </c>
      <c r="W41" s="11" t="str">
        <f>W28</f>
        <v>Summer 2014/2015</v>
      </c>
      <c r="X41" s="11" t="str">
        <f>W29</f>
        <v>Autumn 2015</v>
      </c>
      <c r="Y41" s="21">
        <f>ABS(X28-X29)</f>
        <v>1.3559240670607075E-2</v>
      </c>
      <c r="Z41" s="21">
        <f>SQRT(Z31/AA31/HARMEAN(Y28,Y29))</f>
        <v>1.659842376133457E-3</v>
      </c>
      <c r="AA41" s="21">
        <f t="shared" si="5"/>
        <v>8.1689929511215631</v>
      </c>
      <c r="AB41" s="21">
        <f t="shared" si="6"/>
        <v>7.6668002353333037E-3</v>
      </c>
      <c r="AC41" s="21">
        <f t="shared" si="7"/>
        <v>1.9451681105880848E-2</v>
      </c>
      <c r="AD41" s="21">
        <f>[1]!QDIST(AA41,COUNT($Y$26:$Y$30),AA$31)</f>
        <v>1.9017309950131178E-6</v>
      </c>
      <c r="AE41" s="21">
        <f t="shared" si="8"/>
        <v>5.8924404352737715E-3</v>
      </c>
      <c r="AF41" s="21">
        <f t="shared" si="9"/>
        <v>1.9527628169262978</v>
      </c>
    </row>
    <row r="42" spans="1:32" x14ac:dyDescent="0.25">
      <c r="A42" s="16">
        <v>3.0548948297595826E-2</v>
      </c>
      <c r="B42" s="16">
        <v>2.1300285753471759E-2</v>
      </c>
      <c r="W42" s="11" t="str">
        <f>W28</f>
        <v>Summer 2014/2015</v>
      </c>
      <c r="X42" s="11" t="str">
        <f>W30</f>
        <v>Winter 2015</v>
      </c>
      <c r="Y42" s="21">
        <f>ABS(X28-X30)</f>
        <v>2.1367980007602823E-2</v>
      </c>
      <c r="Z42" s="21">
        <f>SQRT(Z31/AA31/HARMEAN(Y28,Y30))</f>
        <v>1.9015883325817322E-3</v>
      </c>
      <c r="AA42" s="21">
        <f t="shared" si="5"/>
        <v>11.236911607777971</v>
      </c>
      <c r="AB42" s="21">
        <f t="shared" si="6"/>
        <v>1.4617341426937675E-2</v>
      </c>
      <c r="AC42" s="21">
        <f t="shared" si="7"/>
        <v>2.8118618588267971E-2</v>
      </c>
      <c r="AD42" s="21">
        <f>[1]!QDIST(AA42,COUNT($Y$26:$Y$30),AA$31)</f>
        <v>2.2923052345191763E-10</v>
      </c>
      <c r="AE42" s="21">
        <f t="shared" si="8"/>
        <v>6.7506385806651486E-3</v>
      </c>
      <c r="AF42" s="21">
        <f t="shared" si="9"/>
        <v>3.077354982135819</v>
      </c>
    </row>
    <row r="43" spans="1:32" x14ac:dyDescent="0.25">
      <c r="A43" s="16">
        <v>3.0082106680822621E-2</v>
      </c>
      <c r="B43" s="16">
        <v>2.1262822939332484E-2</v>
      </c>
      <c r="W43" s="48" t="str">
        <f>W29</f>
        <v>Autumn 2015</v>
      </c>
      <c r="X43" s="48" t="str">
        <f>W30</f>
        <v>Winter 2015</v>
      </c>
      <c r="Y43" s="41">
        <f>ABS(X29-X30)</f>
        <v>7.8087393369957476E-3</v>
      </c>
      <c r="Z43" s="41">
        <f>SQRT(Z31/AA31/HARMEAN(Y29,Y30))</f>
        <v>1.7767551137798682E-3</v>
      </c>
      <c r="AA43" s="41">
        <f t="shared" si="5"/>
        <v>4.3949440620342095</v>
      </c>
      <c r="AB43" s="41">
        <f t="shared" si="6"/>
        <v>1.5012586830772156E-3</v>
      </c>
      <c r="AC43" s="41">
        <f t="shared" si="7"/>
        <v>1.411621999091428E-2</v>
      </c>
      <c r="AD43" s="41">
        <f>[1]!QDIST(AA43,COUNT($Y$26:$Y$30),AA$31)</f>
        <v>2.2147253772920372E-2</v>
      </c>
      <c r="AE43" s="41">
        <f t="shared" si="8"/>
        <v>6.307480653918532E-3</v>
      </c>
      <c r="AF43" s="41">
        <f t="shared" si="9"/>
        <v>1.124592165209521</v>
      </c>
    </row>
    <row r="44" spans="1:32" x14ac:dyDescent="0.25">
      <c r="A44" s="16">
        <v>2.9926492808564895E-2</v>
      </c>
      <c r="B44" s="16">
        <v>2.1215421011237901E-2</v>
      </c>
    </row>
    <row r="45" spans="1:32" x14ac:dyDescent="0.25">
      <c r="A45" s="16">
        <v>2.9838960005419912E-2</v>
      </c>
      <c r="B45" s="16">
        <v>2.1195065243741842E-2</v>
      </c>
      <c r="M45" s="1" t="s">
        <v>70</v>
      </c>
    </row>
    <row r="46" spans="1:32" x14ac:dyDescent="0.25">
      <c r="A46" s="16">
        <v>2.9819508271387705E-2</v>
      </c>
      <c r="B46" s="16">
        <v>2.1121381702276051E-2</v>
      </c>
      <c r="M46" s="2" t="s">
        <v>65</v>
      </c>
      <c r="U46" s="2" t="s">
        <v>74</v>
      </c>
    </row>
    <row r="47" spans="1:32" x14ac:dyDescent="0.25">
      <c r="A47" s="16">
        <v>2.7796527932037199E-2</v>
      </c>
      <c r="B47" s="16">
        <v>2.0841557417072512E-2</v>
      </c>
      <c r="M47" t="s">
        <v>56</v>
      </c>
    </row>
    <row r="48" spans="1:32" ht="30.75" thickBot="1" x14ac:dyDescent="0.3">
      <c r="A48" s="16">
        <v>2.6775311895345839E-2</v>
      </c>
      <c r="B48" s="16">
        <v>2.0826266472525869E-2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6">
        <v>2.9789220140461058E-2</v>
      </c>
      <c r="B49" s="16">
        <v>2.0201631387795561E-2</v>
      </c>
      <c r="M49" s="25"/>
      <c r="N49" s="25" t="s">
        <v>68</v>
      </c>
      <c r="O49" s="25" t="s">
        <v>69</v>
      </c>
      <c r="U49" s="36" t="s">
        <v>132</v>
      </c>
      <c r="V49" t="str">
        <f>IF(V57&lt;=Summary!$B$4,Summary!$A$4,IF(V57&lt;=Summary!$B$5,Summary!$A$5,IF(V57&lt;=Summary!$B$6,Summary!$A$6,Summary!$A$7)))</f>
        <v>***</v>
      </c>
      <c r="W49" t="str">
        <f>IF(W57&lt;=Summary!$B$4,Summary!$A$4,IF(W57&lt;=Summary!$B$5,Summary!$A$5,IF(W57&lt;=Summary!$B$6,Summary!$A$6,Summary!$A$7)))</f>
        <v>***</v>
      </c>
      <c r="X49" t="str">
        <f>IF(X57&lt;=Summary!$B$4,Summary!$A$4,IF(X57&lt;=Summary!$B$5,Summary!$A$5,IF(X57&lt;=Summary!$B$6,Summary!$A$6,Summary!$A$7)))</f>
        <v>***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-</v>
      </c>
      <c r="AA49" t="str">
        <f>IF(AA57&lt;=Summary!$B$4,Summary!$A$4,IF(AA57&lt;=Summary!$B$5,Summary!$A$5,IF(AA57&lt;=Summary!$B$6,Summary!$A$6,Summary!$A$7)))</f>
        <v>**</v>
      </c>
    </row>
    <row r="50" spans="1:27" x14ac:dyDescent="0.25">
      <c r="A50" s="16">
        <v>2.9282334492547149E-2</v>
      </c>
      <c r="B50" s="16">
        <v>1.9580054491974579E-2</v>
      </c>
      <c r="M50" s="23" t="s">
        <v>57</v>
      </c>
      <c r="N50" s="23">
        <v>2.002494661895466E-2</v>
      </c>
      <c r="O50" s="23">
        <v>1.3968221935206747E-2</v>
      </c>
      <c r="U50" s="37" t="s">
        <v>77</v>
      </c>
      <c r="V50" t="s">
        <v>68</v>
      </c>
      <c r="W50" t="s">
        <v>68</v>
      </c>
      <c r="X50" t="s">
        <v>68</v>
      </c>
      <c r="Y50" t="s">
        <v>68</v>
      </c>
      <c r="Z50" t="s">
        <v>68</v>
      </c>
      <c r="AA50" t="s">
        <v>68</v>
      </c>
    </row>
    <row r="51" spans="1:27" x14ac:dyDescent="0.25">
      <c r="A51" s="16">
        <v>2.9034778524614988E-2</v>
      </c>
      <c r="B51" s="16">
        <v>1.9388917685141557E-2</v>
      </c>
      <c r="M51" s="23" t="s">
        <v>31</v>
      </c>
      <c r="N51" s="23">
        <v>1.7819782319977628E-4</v>
      </c>
      <c r="O51" s="23">
        <v>1.1518333338383773E-4</v>
      </c>
      <c r="U51" s="37" t="s">
        <v>78</v>
      </c>
      <c r="V51" t="s">
        <v>69</v>
      </c>
      <c r="W51" t="s">
        <v>69</v>
      </c>
      <c r="X51" t="s">
        <v>69</v>
      </c>
      <c r="Y51" t="s">
        <v>69</v>
      </c>
      <c r="Z51" t="s">
        <v>69</v>
      </c>
      <c r="AA51" t="s">
        <v>69</v>
      </c>
    </row>
    <row r="52" spans="1:27" x14ac:dyDescent="0.25">
      <c r="A52" s="16">
        <v>2.9024266730714871E-2</v>
      </c>
      <c r="B52" s="16">
        <v>1.9274235601041748E-2</v>
      </c>
      <c r="M52" s="23" t="s">
        <v>58</v>
      </c>
      <c r="N52" s="23">
        <v>64</v>
      </c>
      <c r="O52" s="23">
        <v>75</v>
      </c>
      <c r="U52" s="38" t="s">
        <v>79</v>
      </c>
      <c r="V52" s="33">
        <v>2.002494661895466E-2</v>
      </c>
      <c r="W52" s="33">
        <v>3.1208145950909823E-2</v>
      </c>
      <c r="X52" s="33">
        <v>2.99726906768914E-2</v>
      </c>
      <c r="Y52" s="33">
        <v>2.490833342302453E-2</v>
      </c>
      <c r="Z52" s="33">
        <v>1.1753805624726481E-2</v>
      </c>
      <c r="AA52" s="33">
        <v>5.1556559134965365E-4</v>
      </c>
    </row>
    <row r="53" spans="1:27" x14ac:dyDescent="0.25">
      <c r="A53" s="16">
        <v>2.8646186309805824E-2</v>
      </c>
      <c r="B53" s="16">
        <v>1.9035121739923378E-2</v>
      </c>
      <c r="M53" s="23" t="s">
        <v>59</v>
      </c>
      <c r="N53" s="23">
        <v>0</v>
      </c>
      <c r="O53" s="23"/>
      <c r="U53" s="38" t="s">
        <v>80</v>
      </c>
      <c r="V53" s="33">
        <v>1.3968221935206747E-2</v>
      </c>
      <c r="W53" s="33">
        <v>2.0889384093626732E-2</v>
      </c>
      <c r="X53" s="33">
        <v>2.0598465049792666E-2</v>
      </c>
      <c r="Y53" s="33">
        <v>2.145832565782458E-2</v>
      </c>
      <c r="Z53" s="33">
        <v>7.8990849872175046E-3</v>
      </c>
      <c r="AA53" s="33">
        <v>9.0345650221756893E-5</v>
      </c>
    </row>
    <row r="54" spans="1:27" x14ac:dyDescent="0.25">
      <c r="A54" s="16">
        <v>2.8470334951243473E-2</v>
      </c>
      <c r="B54" s="16">
        <v>1.7431676783171434E-2</v>
      </c>
      <c r="M54" s="23" t="s">
        <v>34</v>
      </c>
      <c r="N54" s="23">
        <v>120</v>
      </c>
      <c r="O54" s="23"/>
      <c r="U54" s="38" t="s">
        <v>81</v>
      </c>
      <c r="V54" s="33">
        <v>1.7819782319977628E-4</v>
      </c>
      <c r="W54" s="33">
        <v>8.3474981406197242E-7</v>
      </c>
      <c r="X54" s="33">
        <v>1.9652385071261802E-6</v>
      </c>
      <c r="Y54" s="33">
        <v>7.4462896787443031E-5</v>
      </c>
      <c r="Z54" s="33">
        <v>1.7780465237262155E-4</v>
      </c>
      <c r="AA54" s="33">
        <v>3.4687928207375162E-7</v>
      </c>
    </row>
    <row r="55" spans="1:27" x14ac:dyDescent="0.25">
      <c r="A55" s="16">
        <v>2.8318634474525515E-2</v>
      </c>
      <c r="B55" s="16">
        <v>6.0667650835261801E-2</v>
      </c>
      <c r="M55" s="23" t="s">
        <v>60</v>
      </c>
      <c r="N55" s="23">
        <v>2.9140029663603948</v>
      </c>
      <c r="O55" s="23"/>
      <c r="U55" s="38" t="s">
        <v>82</v>
      </c>
      <c r="V55" s="33">
        <v>1.1518333338383773E-4</v>
      </c>
      <c r="W55" s="33">
        <v>1.3305027249255799E-7</v>
      </c>
      <c r="X55" s="33">
        <v>1.4221913012468557E-6</v>
      </c>
      <c r="Y55" s="33">
        <v>1.1884464333513773E-4</v>
      </c>
      <c r="Z55" s="33">
        <v>8.4280423453133533E-5</v>
      </c>
      <c r="AA55" s="33">
        <v>2.6713101318519393E-8</v>
      </c>
    </row>
    <row r="56" spans="1:27" x14ac:dyDescent="0.25">
      <c r="A56" s="16">
        <v>2.828326933624949E-2</v>
      </c>
      <c r="B56" s="16">
        <v>1.9641616567222943E-2</v>
      </c>
      <c r="M56" s="23" t="s">
        <v>61</v>
      </c>
      <c r="N56" s="23">
        <v>2.1288331852654854E-3</v>
      </c>
      <c r="O56" s="23"/>
      <c r="U56" s="39" t="s">
        <v>60</v>
      </c>
      <c r="V56" s="34">
        <v>2.9140029663603948</v>
      </c>
      <c r="W56" s="34">
        <v>31.467048975314714</v>
      </c>
      <c r="X56" s="34">
        <v>19.025167912595236</v>
      </c>
      <c r="Y56" s="34">
        <v>0.99345900571869139</v>
      </c>
      <c r="Z56" s="34">
        <v>0.9911258192015252</v>
      </c>
      <c r="AA56" s="34">
        <v>2.1059723857216022</v>
      </c>
    </row>
    <row r="57" spans="1:27" x14ac:dyDescent="0.25">
      <c r="A57" s="16">
        <v>2.758699835802186E-2</v>
      </c>
      <c r="B57" s="16">
        <v>1.9472980596555379E-2</v>
      </c>
      <c r="M57" s="23" t="s">
        <v>62</v>
      </c>
      <c r="N57" s="23">
        <v>1.2886462336563809</v>
      </c>
      <c r="O57" s="23"/>
      <c r="U57" s="39" t="s">
        <v>83</v>
      </c>
      <c r="V57" s="33">
        <v>2.1288331852654854E-3</v>
      </c>
      <c r="W57" s="33">
        <v>1.2345463309217336E-11</v>
      </c>
      <c r="X57" s="33">
        <v>5.0817895169045297E-15</v>
      </c>
      <c r="Y57" s="33">
        <v>0.16482136456390717</v>
      </c>
      <c r="Z57" s="33">
        <v>0.16556035216511988</v>
      </c>
      <c r="AA57" s="33">
        <v>3.2245048890061807E-2</v>
      </c>
    </row>
    <row r="58" spans="1:27" x14ac:dyDescent="0.25">
      <c r="A58" s="16">
        <v>2.7388849096085067E-2</v>
      </c>
      <c r="B58" s="16">
        <v>1.9457837774699518E-2</v>
      </c>
      <c r="M58" s="23" t="s">
        <v>63</v>
      </c>
      <c r="N58" s="23">
        <v>4.2576663705309707E-3</v>
      </c>
      <c r="O58" s="23"/>
      <c r="U58" s="39" t="s">
        <v>62</v>
      </c>
      <c r="V58" s="34">
        <v>1.2886462336563809</v>
      </c>
      <c r="W58" s="34">
        <v>1.3721836411103363</v>
      </c>
      <c r="X58" s="34">
        <v>1.3231878738651732</v>
      </c>
      <c r="Y58" s="34">
        <v>1.3149718642705173</v>
      </c>
      <c r="Z58" s="34">
        <v>1.3163450726738706</v>
      </c>
      <c r="AA58" s="34">
        <v>1.383028738396632</v>
      </c>
    </row>
    <row r="59" spans="1:27" ht="15.75" thickBot="1" x14ac:dyDescent="0.3">
      <c r="A59" s="16">
        <v>2.7283338280947658E-2</v>
      </c>
      <c r="B59" s="16">
        <v>1.9404589707434427E-2</v>
      </c>
      <c r="M59" s="24" t="s">
        <v>64</v>
      </c>
      <c r="N59" s="24">
        <v>1.6576508993552355</v>
      </c>
      <c r="O59" s="24"/>
    </row>
    <row r="60" spans="1:27" x14ac:dyDescent="0.25">
      <c r="A60" s="16">
        <v>2.7257680326244819E-2</v>
      </c>
      <c r="B60" s="16">
        <v>1.9331188719177755E-2</v>
      </c>
    </row>
    <row r="61" spans="1:27" x14ac:dyDescent="0.25">
      <c r="A61" s="16">
        <v>2.716024232995402E-2</v>
      </c>
      <c r="B61" s="16">
        <v>1.917907219053477E-2</v>
      </c>
      <c r="M61" s="2" t="s">
        <v>20</v>
      </c>
    </row>
    <row r="62" spans="1:27" x14ac:dyDescent="0.25">
      <c r="A62" s="16">
        <v>2.6064106909429039E-2</v>
      </c>
      <c r="B62" s="16">
        <v>1.9174254019944263E-2</v>
      </c>
      <c r="M62" t="s">
        <v>56</v>
      </c>
    </row>
    <row r="63" spans="1:27" ht="15.75" thickBot="1" x14ac:dyDescent="0.3">
      <c r="A63" s="16">
        <v>2.604642434029103E-2</v>
      </c>
      <c r="B63" s="16">
        <v>1.9158422888004043E-2</v>
      </c>
    </row>
    <row r="64" spans="1:27" x14ac:dyDescent="0.25">
      <c r="A64" s="16">
        <v>2.5929282820017611E-2</v>
      </c>
      <c r="B64" s="16">
        <v>1.8976709025733687E-2</v>
      </c>
      <c r="M64" s="25"/>
      <c r="N64" s="25" t="s">
        <v>68</v>
      </c>
      <c r="O64" s="25" t="s">
        <v>69</v>
      </c>
    </row>
    <row r="65" spans="1:15" x14ac:dyDescent="0.25">
      <c r="A65" s="16">
        <v>1.392027096644065E-3</v>
      </c>
      <c r="B65" s="16">
        <v>1.8461164772549991E-2</v>
      </c>
      <c r="M65" s="23" t="s">
        <v>57</v>
      </c>
      <c r="N65" s="23">
        <v>3.1208145950909823E-2</v>
      </c>
      <c r="O65" s="23">
        <v>2.0889384093626732E-2</v>
      </c>
    </row>
    <row r="66" spans="1:15" x14ac:dyDescent="0.25">
      <c r="A66" s="16">
        <v>1.3920270966440646E-3</v>
      </c>
      <c r="B66" s="16">
        <v>1.8287710631291927E-2</v>
      </c>
      <c r="M66" s="23" t="s">
        <v>31</v>
      </c>
      <c r="N66" s="23">
        <v>8.3474981406197242E-7</v>
      </c>
      <c r="O66" s="23">
        <v>1.3305027249255799E-7</v>
      </c>
    </row>
    <row r="67" spans="1:15" x14ac:dyDescent="0.25">
      <c r="A67" s="16">
        <v>2.9078984947460008E-2</v>
      </c>
      <c r="B67" s="16">
        <v>1.8262931468255063E-2</v>
      </c>
      <c r="M67" s="23" t="s">
        <v>58</v>
      </c>
      <c r="N67" s="23">
        <v>9</v>
      </c>
      <c r="O67" s="23">
        <v>9</v>
      </c>
    </row>
    <row r="68" spans="1:15" x14ac:dyDescent="0.25">
      <c r="A68" s="16">
        <v>2.8583873011595692E-2</v>
      </c>
      <c r="B68" s="16">
        <v>1.6354247604331976E-2</v>
      </c>
      <c r="M68" s="23" t="s">
        <v>59</v>
      </c>
      <c r="N68" s="23">
        <v>0</v>
      </c>
      <c r="O68" s="23"/>
    </row>
    <row r="69" spans="1:15" x14ac:dyDescent="0.25">
      <c r="A69" s="16">
        <v>2.8530825304181648E-2</v>
      </c>
      <c r="B69" s="16">
        <v>1.6044508066371137E-2</v>
      </c>
      <c r="M69" s="23" t="s">
        <v>34</v>
      </c>
      <c r="N69" s="23">
        <v>10</v>
      </c>
      <c r="O69" s="23"/>
    </row>
    <row r="70" spans="1:15" x14ac:dyDescent="0.25">
      <c r="A70" s="16">
        <v>2.8115284929438385E-2</v>
      </c>
      <c r="B70" s="16">
        <v>1.9245193754591973E-2</v>
      </c>
      <c r="M70" s="23" t="s">
        <v>60</v>
      </c>
      <c r="N70" s="23">
        <v>31.467048975314714</v>
      </c>
      <c r="O70" s="23"/>
    </row>
    <row r="71" spans="1:15" x14ac:dyDescent="0.25">
      <c r="A71" s="16">
        <v>2.8106443644869375E-2</v>
      </c>
      <c r="B71" s="16">
        <v>1.8906745227439722E-2</v>
      </c>
      <c r="M71" s="23" t="s">
        <v>61</v>
      </c>
      <c r="N71" s="23">
        <v>1.2345463309217336E-11</v>
      </c>
      <c r="O71" s="23"/>
    </row>
    <row r="72" spans="1:15" x14ac:dyDescent="0.25">
      <c r="A72" s="16">
        <v>2.6621107837276399E-2</v>
      </c>
      <c r="B72" s="16">
        <v>1.8885981514117505E-2</v>
      </c>
      <c r="M72" s="23" t="s">
        <v>62</v>
      </c>
      <c r="N72" s="23">
        <v>1.3721836411103363</v>
      </c>
      <c r="O72" s="23"/>
    </row>
    <row r="73" spans="1:15" x14ac:dyDescent="0.25">
      <c r="A73" s="16">
        <v>8.8161716120790778E-3</v>
      </c>
      <c r="B73" s="16">
        <v>1.8608463130602479E-2</v>
      </c>
      <c r="M73" s="23" t="s">
        <v>63</v>
      </c>
      <c r="N73" s="23">
        <v>2.4690926618434672E-11</v>
      </c>
      <c r="O73" s="23"/>
    </row>
    <row r="74" spans="1:15" ht="15.75" thickBot="1" x14ac:dyDescent="0.3">
      <c r="A74" s="16">
        <v>5.5681083865762584E-3</v>
      </c>
      <c r="B74" s="16">
        <v>1.7988296974820021E-2</v>
      </c>
      <c r="M74" s="24" t="s">
        <v>64</v>
      </c>
      <c r="N74" s="24">
        <v>1.812461122811676</v>
      </c>
      <c r="O74" s="24"/>
    </row>
    <row r="75" spans="1:15" x14ac:dyDescent="0.25">
      <c r="A75" s="16">
        <v>9.2801806442937749E-4</v>
      </c>
      <c r="B75" s="16">
        <v>1.7912163359305198E-2</v>
      </c>
    </row>
    <row r="76" spans="1:15" x14ac:dyDescent="0.25">
      <c r="A76" s="16">
        <v>9.2801806442937629E-4</v>
      </c>
      <c r="B76" s="16">
        <v>1.7725977634377763E-2</v>
      </c>
      <c r="M76" s="2" t="s">
        <v>21</v>
      </c>
    </row>
    <row r="77" spans="1:15" x14ac:dyDescent="0.25">
      <c r="A77" s="16">
        <v>4.6400903221468874E-4</v>
      </c>
      <c r="B77" s="16">
        <v>1.7477191983368948E-2</v>
      </c>
      <c r="M77" t="s">
        <v>56</v>
      </c>
    </row>
    <row r="78" spans="1:15" ht="15.75" thickBot="1" x14ac:dyDescent="0.3">
      <c r="A78" s="16">
        <v>4.6400903221468874E-4</v>
      </c>
      <c r="B78" s="16">
        <v>1.7323858148508852E-2</v>
      </c>
    </row>
    <row r="79" spans="1:15" x14ac:dyDescent="0.25">
      <c r="A79" s="16">
        <v>4.6400903221468836E-4</v>
      </c>
      <c r="B79" s="16">
        <v>7.2276520177405471E-4</v>
      </c>
      <c r="M79" s="25"/>
      <c r="N79" s="25" t="s">
        <v>68</v>
      </c>
      <c r="O79" s="25" t="s">
        <v>69</v>
      </c>
    </row>
    <row r="80" spans="1:15" x14ac:dyDescent="0.25">
      <c r="A80" s="16">
        <v>4.6400903221468836E-4</v>
      </c>
      <c r="B80" s="16">
        <v>3.6138260088702763E-4</v>
      </c>
      <c r="M80" s="23" t="s">
        <v>57</v>
      </c>
      <c r="N80" s="23">
        <v>2.99726906768914E-2</v>
      </c>
      <c r="O80" s="23">
        <v>2.0598465049792666E-2</v>
      </c>
    </row>
    <row r="81" spans="1:15" x14ac:dyDescent="0.25">
      <c r="A81" s="16">
        <v>4.6400903221468798E-4</v>
      </c>
      <c r="B81" s="16">
        <v>3.6138260088702735E-4</v>
      </c>
      <c r="M81" s="23" t="s">
        <v>31</v>
      </c>
      <c r="N81" s="23">
        <v>1.9652385071261802E-6</v>
      </c>
      <c r="O81" s="23">
        <v>1.4221913012468557E-6</v>
      </c>
    </row>
    <row r="82" spans="1:15" x14ac:dyDescent="0.25">
      <c r="A82" s="16">
        <v>4.6400903221468798E-4</v>
      </c>
      <c r="B82" s="16">
        <v>3.6138260088702703E-4</v>
      </c>
      <c r="M82" s="23" t="s">
        <v>58</v>
      </c>
      <c r="N82" s="23">
        <v>12</v>
      </c>
      <c r="O82" s="23">
        <v>18</v>
      </c>
    </row>
    <row r="83" spans="1:15" x14ac:dyDescent="0.25">
      <c r="A83" s="16">
        <v>1.8560361288587519E-3</v>
      </c>
      <c r="B83" s="16">
        <v>0</v>
      </c>
      <c r="M83" s="23" t="s">
        <v>59</v>
      </c>
      <c r="N83" s="23">
        <v>0</v>
      </c>
      <c r="O83" s="23"/>
    </row>
    <row r="84" spans="1:15" x14ac:dyDescent="0.25">
      <c r="A84" s="16">
        <v>9.2801806442937673E-4</v>
      </c>
      <c r="B84" s="16">
        <v>0</v>
      </c>
      <c r="M84" s="23" t="s">
        <v>34</v>
      </c>
      <c r="N84" s="23">
        <v>21</v>
      </c>
      <c r="O84" s="23"/>
    </row>
    <row r="85" spans="1:15" x14ac:dyDescent="0.25">
      <c r="A85" s="16">
        <v>4.6400903221468874E-4</v>
      </c>
      <c r="B85" s="16">
        <v>0</v>
      </c>
      <c r="M85" s="23" t="s">
        <v>60</v>
      </c>
      <c r="N85" s="23">
        <v>19.025167912595236</v>
      </c>
      <c r="O85" s="23"/>
    </row>
    <row r="86" spans="1:15" x14ac:dyDescent="0.25">
      <c r="A86" s="16">
        <v>4.6400903221468836E-4</v>
      </c>
      <c r="B86" s="16">
        <v>0</v>
      </c>
      <c r="M86" s="23" t="s">
        <v>61</v>
      </c>
      <c r="N86" s="23">
        <v>5.0817895169045297E-15</v>
      </c>
      <c r="O86" s="23"/>
    </row>
    <row r="87" spans="1:15" x14ac:dyDescent="0.25">
      <c r="A87" s="16">
        <v>4.6400903221468798E-4</v>
      </c>
      <c r="B87" s="16">
        <v>0</v>
      </c>
      <c r="M87" s="23" t="s">
        <v>62</v>
      </c>
      <c r="N87" s="23">
        <v>1.3231878738651732</v>
      </c>
      <c r="O87" s="23"/>
    </row>
    <row r="88" spans="1:15" x14ac:dyDescent="0.25">
      <c r="A88" s="16">
        <v>4.6400903221468798E-4</v>
      </c>
      <c r="B88" s="16">
        <v>0</v>
      </c>
      <c r="M88" s="23" t="s">
        <v>63</v>
      </c>
      <c r="N88" s="23">
        <v>1.0163579033809059E-14</v>
      </c>
      <c r="O88" s="23"/>
    </row>
    <row r="89" spans="1:15" ht="15.75" thickBot="1" x14ac:dyDescent="0.3">
      <c r="A89" s="16">
        <v>0</v>
      </c>
      <c r="B89" s="16">
        <v>0</v>
      </c>
      <c r="M89" s="24" t="s">
        <v>64</v>
      </c>
      <c r="N89" s="24">
        <v>1.7207429028118781</v>
      </c>
      <c r="O89" s="24"/>
    </row>
    <row r="90" spans="1:15" x14ac:dyDescent="0.25">
      <c r="A90" s="16">
        <v>0</v>
      </c>
      <c r="B90" s="16">
        <v>0</v>
      </c>
    </row>
    <row r="91" spans="1:15" x14ac:dyDescent="0.25">
      <c r="A91" s="16">
        <v>0</v>
      </c>
      <c r="B91" s="16">
        <v>3.6138260088702763E-4</v>
      </c>
      <c r="M91" s="2" t="s">
        <v>22</v>
      </c>
    </row>
    <row r="92" spans="1:15" x14ac:dyDescent="0.25">
      <c r="B92" s="16">
        <v>3.6138260088702763E-4</v>
      </c>
      <c r="M92" t="s">
        <v>56</v>
      </c>
    </row>
    <row r="93" spans="1:15" ht="15.75" thickBot="1" x14ac:dyDescent="0.3">
      <c r="B93" s="16">
        <v>3.6138260088702735E-4</v>
      </c>
    </row>
    <row r="94" spans="1:15" x14ac:dyDescent="0.25">
      <c r="B94" s="16">
        <v>0</v>
      </c>
      <c r="M94" s="25"/>
      <c r="N94" s="25" t="s">
        <v>68</v>
      </c>
      <c r="O94" s="25" t="s">
        <v>69</v>
      </c>
    </row>
    <row r="95" spans="1:15" x14ac:dyDescent="0.25">
      <c r="B95" s="16">
        <v>0</v>
      </c>
      <c r="M95" s="23" t="s">
        <v>57</v>
      </c>
      <c r="N95" s="23">
        <v>2.490833342302453E-2</v>
      </c>
      <c r="O95" s="23">
        <v>2.145832565782458E-2</v>
      </c>
    </row>
    <row r="96" spans="1:15" x14ac:dyDescent="0.25">
      <c r="B96" s="16">
        <v>0</v>
      </c>
      <c r="M96" s="23" t="s">
        <v>31</v>
      </c>
      <c r="N96" s="23">
        <v>7.4462896787443031E-5</v>
      </c>
      <c r="O96" s="23">
        <v>1.1884464333513773E-4</v>
      </c>
    </row>
    <row r="97" spans="2:15" x14ac:dyDescent="0.25">
      <c r="B97" s="16">
        <v>0</v>
      </c>
      <c r="M97" s="23" t="s">
        <v>58</v>
      </c>
      <c r="N97" s="23">
        <v>18</v>
      </c>
      <c r="O97" s="23">
        <v>15</v>
      </c>
    </row>
    <row r="98" spans="2:15" x14ac:dyDescent="0.25">
      <c r="B98" s="16">
        <v>0</v>
      </c>
      <c r="M98" s="23" t="s">
        <v>59</v>
      </c>
      <c r="N98" s="23">
        <v>0</v>
      </c>
      <c r="O98" s="23"/>
    </row>
    <row r="99" spans="2:15" x14ac:dyDescent="0.25">
      <c r="B99" s="16">
        <v>0</v>
      </c>
      <c r="M99" s="23" t="s">
        <v>34</v>
      </c>
      <c r="N99" s="23">
        <v>26</v>
      </c>
      <c r="O99" s="23"/>
    </row>
    <row r="100" spans="2:15" x14ac:dyDescent="0.25">
      <c r="B100" s="16">
        <v>0</v>
      </c>
      <c r="M100" s="23" t="s">
        <v>60</v>
      </c>
      <c r="N100" s="23">
        <v>0.99345900571869139</v>
      </c>
      <c r="O100" s="23"/>
    </row>
    <row r="101" spans="2:15" x14ac:dyDescent="0.25">
      <c r="B101" s="16">
        <v>0</v>
      </c>
      <c r="M101" s="23" t="s">
        <v>61</v>
      </c>
      <c r="N101" s="23">
        <v>0.16482136456390717</v>
      </c>
      <c r="O101" s="23"/>
    </row>
    <row r="102" spans="2:15" x14ac:dyDescent="0.25">
      <c r="B102" s="16">
        <v>0</v>
      </c>
      <c r="M102" s="23" t="s">
        <v>62</v>
      </c>
      <c r="N102" s="23">
        <v>1.3149718642705173</v>
      </c>
      <c r="O102" s="23"/>
    </row>
    <row r="103" spans="2:15" x14ac:dyDescent="0.25">
      <c r="M103" s="23" t="s">
        <v>63</v>
      </c>
      <c r="N103" s="23">
        <v>0.32964272912781434</v>
      </c>
      <c r="O103" s="23"/>
    </row>
    <row r="104" spans="2:15" ht="15.75" thickBot="1" x14ac:dyDescent="0.3">
      <c r="M104" s="24" t="s">
        <v>64</v>
      </c>
      <c r="N104" s="24">
        <v>1.7056179197592738</v>
      </c>
      <c r="O104" s="24"/>
    </row>
    <row r="106" spans="2:15" x14ac:dyDescent="0.25">
      <c r="M106" s="2" t="s">
        <v>23</v>
      </c>
    </row>
    <row r="107" spans="2:15" x14ac:dyDescent="0.25">
      <c r="M107" t="s">
        <v>56</v>
      </c>
    </row>
    <row r="108" spans="2:15" ht="15.75" thickBot="1" x14ac:dyDescent="0.3"/>
    <row r="109" spans="2:15" x14ac:dyDescent="0.25">
      <c r="M109" s="25"/>
      <c r="N109" s="25" t="s">
        <v>68</v>
      </c>
      <c r="O109" s="25" t="s">
        <v>69</v>
      </c>
    </row>
    <row r="110" spans="2:15" x14ac:dyDescent="0.25">
      <c r="M110" s="23" t="s">
        <v>57</v>
      </c>
      <c r="N110" s="23">
        <v>1.1753805624726481E-2</v>
      </c>
      <c r="O110" s="23">
        <v>7.8990849872175046E-3</v>
      </c>
    </row>
    <row r="111" spans="2:15" x14ac:dyDescent="0.25">
      <c r="M111" s="23" t="s">
        <v>31</v>
      </c>
      <c r="N111" s="23">
        <v>1.7780465237262155E-4</v>
      </c>
      <c r="O111" s="23">
        <v>8.4280423453133533E-5</v>
      </c>
    </row>
    <row r="112" spans="2:15" x14ac:dyDescent="0.25">
      <c r="M112" s="23" t="s">
        <v>58</v>
      </c>
      <c r="N112" s="23">
        <v>16</v>
      </c>
      <c r="O112" s="23">
        <v>21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25</v>
      </c>
      <c r="O114" s="23"/>
    </row>
    <row r="115" spans="13:15" x14ac:dyDescent="0.25">
      <c r="M115" s="23" t="s">
        <v>60</v>
      </c>
      <c r="N115" s="23">
        <v>0.9911258192015252</v>
      </c>
      <c r="O115" s="23"/>
    </row>
    <row r="116" spans="13:15" x14ac:dyDescent="0.25">
      <c r="M116" s="23" t="s">
        <v>61</v>
      </c>
      <c r="N116" s="23">
        <v>0.16556035216511988</v>
      </c>
      <c r="O116" s="23"/>
    </row>
    <row r="117" spans="13:15" x14ac:dyDescent="0.25">
      <c r="M117" s="23" t="s">
        <v>62</v>
      </c>
      <c r="N117" s="23">
        <v>1.3163450726738706</v>
      </c>
      <c r="O117" s="23"/>
    </row>
    <row r="118" spans="13:15" x14ac:dyDescent="0.25">
      <c r="M118" s="23" t="s">
        <v>63</v>
      </c>
      <c r="N118" s="23">
        <v>0.33112070433023977</v>
      </c>
      <c r="O118" s="23"/>
    </row>
    <row r="119" spans="13:15" ht="15.75" thickBot="1" x14ac:dyDescent="0.3">
      <c r="M119" s="24" t="s">
        <v>64</v>
      </c>
      <c r="N119" s="24">
        <v>1.7081407612518986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68</v>
      </c>
      <c r="O124" s="25" t="s">
        <v>69</v>
      </c>
    </row>
    <row r="125" spans="13:15" x14ac:dyDescent="0.25">
      <c r="M125" s="23" t="s">
        <v>57</v>
      </c>
      <c r="N125" s="23">
        <v>5.1556559134965365E-4</v>
      </c>
      <c r="O125" s="23">
        <v>9.0345650221756893E-5</v>
      </c>
    </row>
    <row r="126" spans="13:15" x14ac:dyDescent="0.25">
      <c r="M126" s="23" t="s">
        <v>31</v>
      </c>
      <c r="N126" s="23">
        <v>3.4687928207375162E-7</v>
      </c>
      <c r="O126" s="23">
        <v>2.6713101318519393E-8</v>
      </c>
    </row>
    <row r="127" spans="13:15" x14ac:dyDescent="0.25">
      <c r="M127" s="23" t="s">
        <v>58</v>
      </c>
      <c r="N127" s="23">
        <v>9</v>
      </c>
      <c r="O127" s="23">
        <v>12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9</v>
      </c>
      <c r="O129" s="23"/>
    </row>
    <row r="130" spans="13:15" x14ac:dyDescent="0.25">
      <c r="M130" s="23" t="s">
        <v>60</v>
      </c>
      <c r="N130" s="23">
        <v>2.1059723857216022</v>
      </c>
      <c r="O130" s="23"/>
    </row>
    <row r="131" spans="13:15" x14ac:dyDescent="0.25">
      <c r="M131" s="23" t="s">
        <v>61</v>
      </c>
      <c r="N131" s="23">
        <v>3.2245048890061807E-2</v>
      </c>
      <c r="O131" s="23"/>
    </row>
    <row r="132" spans="13:15" x14ac:dyDescent="0.25">
      <c r="M132" s="23" t="s">
        <v>62</v>
      </c>
      <c r="N132" s="23">
        <v>1.383028738396632</v>
      </c>
      <c r="O132" s="23"/>
    </row>
    <row r="133" spans="13:15" x14ac:dyDescent="0.25">
      <c r="M133" s="23" t="s">
        <v>63</v>
      </c>
      <c r="N133" s="23">
        <v>6.4490097780123615E-2</v>
      </c>
      <c r="O133" s="23"/>
    </row>
    <row r="134" spans="13:15" ht="15.75" thickBot="1" x14ac:dyDescent="0.3">
      <c r="M134" s="24" t="s">
        <v>64</v>
      </c>
      <c r="N134" s="24">
        <v>1.8331129326562374</v>
      </c>
      <c r="O134" s="24"/>
    </row>
  </sheetData>
  <sortState ref="M3:N437">
    <sortCondition ref="M3:M437"/>
    <sortCondition descending="1" ref="N3:N437"/>
  </sortState>
  <mergeCells count="3">
    <mergeCell ref="A1:E1"/>
    <mergeCell ref="G1:K1"/>
    <mergeCell ref="A26:B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4"/>
  <sheetViews>
    <sheetView zoomScaleNormal="100" workbookViewId="0">
      <pane ySplit="6" topLeftCell="A7" activePane="bottomLeft" state="frozen"/>
      <selection pane="bottomLeft" activeCell="M6" sqref="M6:M441"/>
    </sheetView>
  </sheetViews>
  <sheetFormatPr defaultRowHeight="15" x14ac:dyDescent="0.25"/>
  <cols>
    <col min="1" max="1" width="12.7109375" customWidth="1"/>
    <col min="2" max="2" width="18.7109375" customWidth="1"/>
    <col min="3" max="3" width="12.7109375" customWidth="1"/>
    <col min="4" max="4" width="9.7109375" customWidth="1"/>
    <col min="5" max="5" width="8.7109375" customWidth="1"/>
    <col min="6" max="6" width="13.7109375" customWidth="1"/>
    <col min="7" max="7" width="9.140625" customWidth="1"/>
    <col min="8" max="10" width="8.7109375" customWidth="1"/>
    <col min="11" max="14" width="10.7109375" customWidth="1"/>
  </cols>
  <sheetData>
    <row r="1" spans="1:14" x14ac:dyDescent="0.25">
      <c r="A1" s="1" t="s">
        <v>0</v>
      </c>
      <c r="B1" s="1"/>
    </row>
    <row r="2" spans="1:14" x14ac:dyDescent="0.25">
      <c r="A2" s="2" t="s">
        <v>1</v>
      </c>
      <c r="B2" t="s">
        <v>2</v>
      </c>
    </row>
    <row r="3" spans="1:14" x14ac:dyDescent="0.25">
      <c r="A3" s="2" t="s">
        <v>3</v>
      </c>
      <c r="B3" s="3">
        <v>42880</v>
      </c>
    </row>
    <row r="4" spans="1:14" x14ac:dyDescent="0.25">
      <c r="A4" s="2" t="s">
        <v>4</v>
      </c>
      <c r="B4" s="4">
        <f>COUNT(D7:J441)</f>
        <v>1795</v>
      </c>
    </row>
    <row r="6" spans="1:14" ht="45" x14ac:dyDescent="0.25">
      <c r="A6" s="5" t="s">
        <v>3</v>
      </c>
      <c r="B6" s="6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9" t="s">
        <v>14</v>
      </c>
      <c r="L6" s="10" t="s">
        <v>15</v>
      </c>
      <c r="M6" s="10" t="s">
        <v>16</v>
      </c>
      <c r="N6" s="10" t="s">
        <v>17</v>
      </c>
    </row>
    <row r="7" spans="1:14" x14ac:dyDescent="0.25">
      <c r="A7" s="11">
        <v>41779</v>
      </c>
      <c r="B7" s="12" t="s">
        <v>18</v>
      </c>
      <c r="C7" s="13" t="s">
        <v>19</v>
      </c>
      <c r="D7" s="14">
        <v>0.75728838447184066</v>
      </c>
      <c r="E7" s="14">
        <v>0.18294386565685272</v>
      </c>
      <c r="F7" s="14">
        <v>9.50735020549347E-2</v>
      </c>
      <c r="G7" s="14">
        <v>6.2974810075953043E-3</v>
      </c>
      <c r="H7" s="14"/>
      <c r="I7" s="14">
        <v>0.27592371871275373</v>
      </c>
      <c r="J7" s="15">
        <v>9.7706480043625756</v>
      </c>
      <c r="K7" s="14">
        <v>0.79343738413460696</v>
      </c>
      <c r="L7" s="16">
        <v>3.0809159766238812E-3</v>
      </c>
      <c r="M7" s="16">
        <v>2.8955313476579751E-2</v>
      </c>
      <c r="N7" s="16">
        <v>0.17452638641218948</v>
      </c>
    </row>
    <row r="8" spans="1:14" x14ac:dyDescent="0.25">
      <c r="A8" s="11">
        <v>41779</v>
      </c>
      <c r="B8" s="12" t="s">
        <v>18</v>
      </c>
      <c r="C8" s="13" t="s">
        <v>19</v>
      </c>
      <c r="D8" s="14">
        <v>0.746986647419704</v>
      </c>
      <c r="E8" s="14">
        <v>0.1715681403875351</v>
      </c>
      <c r="F8" s="14">
        <v>0.1159897971156678</v>
      </c>
      <c r="G8" s="14">
        <v>7.6483942044466666E-2</v>
      </c>
      <c r="H8" s="14">
        <v>0.12826009289031826</v>
      </c>
      <c r="I8" s="14">
        <v>0.45003700962250126</v>
      </c>
      <c r="J8" s="15">
        <v>17.176755812597172</v>
      </c>
      <c r="K8" s="14">
        <v>0.65094933495786378</v>
      </c>
      <c r="L8" s="16">
        <v>5.0760076978760222E-3</v>
      </c>
      <c r="M8" s="16">
        <v>2.78430057027843E-2</v>
      </c>
      <c r="N8" s="16">
        <v>0.11882271932767176</v>
      </c>
    </row>
    <row r="9" spans="1:14" x14ac:dyDescent="0.25">
      <c r="A9" s="11">
        <v>41779</v>
      </c>
      <c r="B9" s="12" t="s">
        <v>18</v>
      </c>
      <c r="C9" s="13" t="s">
        <v>19</v>
      </c>
      <c r="D9" s="14">
        <v>0.76050002759534185</v>
      </c>
      <c r="E9" s="14">
        <v>6.9477520883083344E-2</v>
      </c>
      <c r="F9" s="14">
        <v>0.10808656544017156</v>
      </c>
      <c r="G9" s="14">
        <v>3.4663374924938317E-2</v>
      </c>
      <c r="H9" s="14">
        <v>0.40629776826658504</v>
      </c>
      <c r="I9" s="14">
        <v>0.41398759165256693</v>
      </c>
      <c r="J9" s="15">
        <v>38.967317829324358</v>
      </c>
      <c r="K9" s="14"/>
    </row>
    <row r="10" spans="1:14" x14ac:dyDescent="0.25">
      <c r="A10" s="11">
        <v>41779</v>
      </c>
      <c r="B10" s="12" t="s">
        <v>18</v>
      </c>
      <c r="C10" s="13" t="s">
        <v>19</v>
      </c>
      <c r="D10" s="14">
        <v>0.73480936549480091</v>
      </c>
      <c r="G10" s="14"/>
      <c r="H10" s="14">
        <v>0.23161094224924017</v>
      </c>
      <c r="I10" s="14">
        <v>8.0974842767295399E-2</v>
      </c>
      <c r="J10" s="15"/>
      <c r="K10" s="14"/>
    </row>
    <row r="11" spans="1:14" x14ac:dyDescent="0.25">
      <c r="A11" s="11">
        <v>41779</v>
      </c>
      <c r="B11" s="12" t="s">
        <v>18</v>
      </c>
      <c r="C11" s="13" t="s">
        <v>19</v>
      </c>
      <c r="D11" s="14">
        <v>0.70841623814568866</v>
      </c>
      <c r="G11" s="14"/>
      <c r="H11" s="14">
        <v>0.12573099415204669</v>
      </c>
      <c r="I11" s="14">
        <v>6.8032786885246013E-2</v>
      </c>
      <c r="J11" s="15"/>
      <c r="K11" s="14"/>
    </row>
    <row r="12" spans="1:14" x14ac:dyDescent="0.25">
      <c r="A12" s="11">
        <v>41779</v>
      </c>
      <c r="B12" s="12" t="s">
        <v>18</v>
      </c>
      <c r="C12" s="13" t="s">
        <v>19</v>
      </c>
      <c r="D12" s="14">
        <v>0.70623971984931289</v>
      </c>
      <c r="G12" s="14"/>
      <c r="H12" s="14">
        <v>0.21109839816933684</v>
      </c>
      <c r="I12" s="14">
        <v>7.2100313479624645E-2</v>
      </c>
      <c r="J12" s="15"/>
      <c r="K12" s="14"/>
    </row>
    <row r="13" spans="1:14" x14ac:dyDescent="0.25">
      <c r="A13" s="11">
        <v>41779</v>
      </c>
      <c r="B13" s="12" t="s">
        <v>18</v>
      </c>
      <c r="C13" s="13" t="s">
        <v>19</v>
      </c>
      <c r="D13" s="14">
        <v>0.694363653063099</v>
      </c>
      <c r="G13" s="14"/>
      <c r="H13" s="14"/>
      <c r="I13" s="14">
        <v>7.4074074074073931E-2</v>
      </c>
      <c r="J13" s="15"/>
      <c r="K13" s="14"/>
    </row>
    <row r="14" spans="1:14" x14ac:dyDescent="0.25">
      <c r="A14" s="11">
        <v>41779</v>
      </c>
      <c r="B14" s="12" t="s">
        <v>18</v>
      </c>
      <c r="C14" s="13" t="s">
        <v>19</v>
      </c>
      <c r="D14" s="14">
        <v>0.61221201316511242</v>
      </c>
      <c r="G14" s="14"/>
      <c r="H14" s="14"/>
      <c r="I14" s="14">
        <v>6.8843777581641188E-2</v>
      </c>
      <c r="J14" s="15"/>
      <c r="K14" s="14"/>
    </row>
    <row r="15" spans="1:14" x14ac:dyDescent="0.25">
      <c r="A15" s="11">
        <v>41779</v>
      </c>
      <c r="B15" s="12" t="s">
        <v>18</v>
      </c>
      <c r="C15" s="13" t="s">
        <v>19</v>
      </c>
      <c r="D15" s="14">
        <v>0.66970201009275188</v>
      </c>
      <c r="G15" s="14"/>
      <c r="H15" s="14"/>
      <c r="I15" s="14">
        <v>6.259097525473091E-2</v>
      </c>
      <c r="J15" s="15"/>
      <c r="K15" s="14"/>
    </row>
    <row r="16" spans="1:14" x14ac:dyDescent="0.25">
      <c r="A16" s="11">
        <v>41848</v>
      </c>
      <c r="B16" s="12" t="s">
        <v>20</v>
      </c>
      <c r="C16" s="13" t="s">
        <v>19</v>
      </c>
      <c r="D16" s="14">
        <v>0.74835775644264779</v>
      </c>
      <c r="E16" s="14">
        <v>0.16864456236362457</v>
      </c>
      <c r="F16" s="14">
        <v>0.28872774536864748</v>
      </c>
      <c r="G16" s="14">
        <v>5.786463708492396E-2</v>
      </c>
      <c r="H16" s="14">
        <v>0.23493516399694947</v>
      </c>
      <c r="I16" s="14">
        <v>9.7799511002445119E-2</v>
      </c>
      <c r="J16" s="15">
        <v>15.686350352483688</v>
      </c>
      <c r="K16" s="14">
        <v>0.65649229123963992</v>
      </c>
      <c r="L16" s="16">
        <v>4.9990956462796082E-3</v>
      </c>
      <c r="M16" s="16">
        <v>3.1161677919610636E-2</v>
      </c>
      <c r="N16" s="16">
        <v>0.1137926440884658</v>
      </c>
    </row>
    <row r="17" spans="1:14" x14ac:dyDescent="0.25">
      <c r="A17" s="11">
        <v>41848</v>
      </c>
      <c r="B17" s="12" t="s">
        <v>20</v>
      </c>
      <c r="C17" s="13" t="s">
        <v>19</v>
      </c>
      <c r="D17" s="14">
        <v>0.74905610676969003</v>
      </c>
      <c r="E17" s="14">
        <v>7.9162999987602234E-2</v>
      </c>
      <c r="F17" s="14">
        <v>7.0341769729176579E-2</v>
      </c>
      <c r="G17" s="14">
        <v>0.10016950850852428</v>
      </c>
      <c r="H17" s="14">
        <v>0.20988372093023233</v>
      </c>
      <c r="I17" s="14">
        <v>0.10169491525423893</v>
      </c>
      <c r="J17" s="15">
        <v>33.062121143957718</v>
      </c>
      <c r="K17" s="14">
        <v>0.69552801910629614</v>
      </c>
      <c r="L17" s="16">
        <v>5.183887119585665E-3</v>
      </c>
      <c r="M17" s="16">
        <v>3.0928257111224041E-2</v>
      </c>
      <c r="N17" s="16">
        <v>0.13499503418358166</v>
      </c>
    </row>
    <row r="18" spans="1:14" x14ac:dyDescent="0.25">
      <c r="A18" s="11">
        <v>41848</v>
      </c>
      <c r="B18" s="12" t="s">
        <v>20</v>
      </c>
      <c r="C18" s="13" t="s">
        <v>19</v>
      </c>
      <c r="D18" s="14">
        <v>0.74139402560455192</v>
      </c>
      <c r="E18" s="14">
        <v>0.15707327425479889</v>
      </c>
      <c r="F18" s="14">
        <v>0.22722403271822433</v>
      </c>
      <c r="G18" s="14">
        <v>8.8008382077266259E-2</v>
      </c>
      <c r="H18" s="14">
        <v>0.41554271034039769</v>
      </c>
      <c r="I18" s="14">
        <v>9.8522167487684886E-2</v>
      </c>
      <c r="J18" s="15">
        <v>15.557044301925934</v>
      </c>
      <c r="K18" s="14">
        <v>0.72287102548802318</v>
      </c>
      <c r="L18" s="16">
        <v>3.1025515781385117E-3</v>
      </c>
      <c r="M18" s="16">
        <v>3.2357959562591944E-2</v>
      </c>
      <c r="N18" s="16">
        <v>0.15425225087547587</v>
      </c>
    </row>
    <row r="19" spans="1:14" x14ac:dyDescent="0.25">
      <c r="A19" s="11">
        <v>41848</v>
      </c>
      <c r="B19" s="12" t="s">
        <v>20</v>
      </c>
      <c r="C19" s="13" t="s">
        <v>19</v>
      </c>
      <c r="D19" s="14">
        <v>0.72308031774051196</v>
      </c>
      <c r="E19" s="14"/>
      <c r="F19" s="14"/>
      <c r="G19" s="14"/>
      <c r="H19" s="14">
        <v>0.26000000000000068</v>
      </c>
      <c r="I19" s="14">
        <v>0.10038119440914936</v>
      </c>
      <c r="J19" s="15"/>
      <c r="K19" s="14"/>
    </row>
    <row r="20" spans="1:14" x14ac:dyDescent="0.25">
      <c r="A20" s="11">
        <v>41848</v>
      </c>
      <c r="B20" s="12" t="s">
        <v>20</v>
      </c>
      <c r="C20" s="13" t="s">
        <v>19</v>
      </c>
      <c r="D20" s="14">
        <v>0.77689268017311675</v>
      </c>
      <c r="E20" s="14"/>
      <c r="F20" s="14"/>
      <c r="G20" s="14"/>
      <c r="H20" s="14"/>
      <c r="I20" s="14"/>
      <c r="J20" s="15"/>
      <c r="K20" s="14"/>
    </row>
    <row r="21" spans="1:14" x14ac:dyDescent="0.25">
      <c r="A21" s="11">
        <v>41848</v>
      </c>
      <c r="B21" s="12" t="s">
        <v>20</v>
      </c>
      <c r="C21" s="13" t="s">
        <v>19</v>
      </c>
      <c r="D21" s="14">
        <v>0.74671859224001147</v>
      </c>
      <c r="E21" s="14"/>
      <c r="F21" s="14"/>
      <c r="G21" s="14"/>
      <c r="H21" s="14">
        <v>0.24027777777777792</v>
      </c>
      <c r="I21" s="14">
        <v>9.3376764386536762E-2</v>
      </c>
      <c r="J21" s="15"/>
      <c r="K21" s="14"/>
    </row>
    <row r="22" spans="1:14" x14ac:dyDescent="0.25">
      <c r="A22" s="11">
        <v>41848</v>
      </c>
      <c r="B22" s="12" t="s">
        <v>20</v>
      </c>
      <c r="C22" s="13" t="s">
        <v>19</v>
      </c>
      <c r="D22" s="14">
        <v>0.77655999388986485</v>
      </c>
      <c r="E22" s="14"/>
      <c r="F22" s="14"/>
      <c r="G22" s="14"/>
      <c r="H22" s="14">
        <v>0.1468946266573623</v>
      </c>
      <c r="I22" s="14">
        <v>0.13089802130897932</v>
      </c>
      <c r="J22" s="15"/>
      <c r="K22" s="14"/>
    </row>
    <row r="23" spans="1:14" x14ac:dyDescent="0.25">
      <c r="A23" s="11">
        <v>41848</v>
      </c>
      <c r="B23" s="12" t="s">
        <v>20</v>
      </c>
      <c r="C23" s="13" t="s">
        <v>19</v>
      </c>
      <c r="D23" s="14">
        <v>0.70250830791642005</v>
      </c>
      <c r="E23" s="14"/>
      <c r="F23" s="14"/>
      <c r="G23" s="14"/>
      <c r="H23" s="14">
        <v>0.15087918321043725</v>
      </c>
      <c r="I23" s="14">
        <v>0.20918367346938774</v>
      </c>
      <c r="J23" s="15"/>
      <c r="K23" s="14"/>
    </row>
    <row r="24" spans="1:14" x14ac:dyDescent="0.25">
      <c r="A24" s="11">
        <v>41848</v>
      </c>
      <c r="B24" s="12" t="s">
        <v>20</v>
      </c>
      <c r="C24" s="13" t="s">
        <v>19</v>
      </c>
      <c r="D24" s="14">
        <v>0.78184391427416111</v>
      </c>
      <c r="E24" s="14"/>
      <c r="F24" s="14"/>
      <c r="G24" s="14"/>
      <c r="H24" s="14">
        <v>0.17250090220137126</v>
      </c>
      <c r="I24" s="14">
        <v>0.20568181818181908</v>
      </c>
      <c r="J24" s="15"/>
      <c r="K24" s="14"/>
    </row>
    <row r="25" spans="1:14" x14ac:dyDescent="0.25">
      <c r="A25" s="11">
        <v>41862</v>
      </c>
      <c r="B25" s="12" t="s">
        <v>20</v>
      </c>
      <c r="C25" s="13" t="s">
        <v>19</v>
      </c>
      <c r="D25" s="14">
        <v>0.68612024424612494</v>
      </c>
      <c r="E25" s="14">
        <v>0.16990049183368683</v>
      </c>
      <c r="F25" s="14">
        <v>0.17903264790888607</v>
      </c>
      <c r="G25" s="14">
        <v>6.4663976763948611E-2</v>
      </c>
      <c r="H25" s="14">
        <v>0.17052980132450357</v>
      </c>
      <c r="I25" s="14">
        <v>0.10650887573964871</v>
      </c>
      <c r="J25" s="15">
        <v>15.282814011681811</v>
      </c>
      <c r="K25" s="14">
        <v>0.47901557484246826</v>
      </c>
      <c r="L25" s="16">
        <v>2.7718720995908337E-3</v>
      </c>
      <c r="M25" s="16">
        <v>3.2163442222269779E-2</v>
      </c>
      <c r="N25" s="16">
        <v>7.6834349427254674E-3</v>
      </c>
    </row>
    <row r="26" spans="1:14" x14ac:dyDescent="0.25">
      <c r="A26" s="11">
        <v>41862</v>
      </c>
      <c r="B26" s="12" t="s">
        <v>20</v>
      </c>
      <c r="C26" s="13" t="s">
        <v>19</v>
      </c>
      <c r="D26" s="14">
        <v>0.67984031936127742</v>
      </c>
      <c r="E26" s="14">
        <v>7.7290304005146027E-2</v>
      </c>
      <c r="F26" s="14">
        <v>5.8358655265727734E-2</v>
      </c>
      <c r="G26" s="14">
        <v>4.6491602378827566E-2</v>
      </c>
      <c r="H26" s="14">
        <v>0.26222222222222169</v>
      </c>
      <c r="I26" s="14">
        <v>0.10714285714286038</v>
      </c>
      <c r="J26" s="15">
        <v>33.234506126003488</v>
      </c>
      <c r="K26" s="14">
        <v>0.73842915080028471</v>
      </c>
      <c r="L26" s="16">
        <v>2.79132383362305E-3</v>
      </c>
      <c r="M26" s="16">
        <v>3.2503847567833567E-2</v>
      </c>
      <c r="N26" s="16">
        <v>4.6878679017641471E-2</v>
      </c>
    </row>
    <row r="27" spans="1:14" x14ac:dyDescent="0.25">
      <c r="A27" s="11">
        <v>41862</v>
      </c>
      <c r="B27" s="12" t="s">
        <v>20</v>
      </c>
      <c r="C27" s="13" t="s">
        <v>19</v>
      </c>
      <c r="D27" s="14">
        <v>0.68846503178928253</v>
      </c>
      <c r="E27" s="14">
        <v>0.13896302878856659</v>
      </c>
      <c r="F27" s="14">
        <v>7.1075300463187954E-2</v>
      </c>
      <c r="G27" s="14">
        <v>1.8709370074526176E-2</v>
      </c>
      <c r="H27" s="14">
        <v>0.20321543408360165</v>
      </c>
      <c r="I27" s="14">
        <v>0.11627906976745964</v>
      </c>
      <c r="J27" s="15">
        <v>14.326327245143531</v>
      </c>
      <c r="K27" s="14">
        <v>0.5576476687600892</v>
      </c>
      <c r="L27" s="16">
        <v>5.8452460766810202E-3</v>
      </c>
      <c r="M27" s="16">
        <v>3.074346563791798E-2</v>
      </c>
      <c r="N27" s="16">
        <v>0.32853978780413456</v>
      </c>
    </row>
    <row r="28" spans="1:14" x14ac:dyDescent="0.25">
      <c r="A28" s="11">
        <v>41862</v>
      </c>
      <c r="B28" s="12" t="s">
        <v>20</v>
      </c>
      <c r="C28" s="13" t="s">
        <v>19</v>
      </c>
      <c r="D28" s="14">
        <v>0.7464810049947026</v>
      </c>
      <c r="E28" s="14"/>
      <c r="F28" s="14"/>
      <c r="G28" s="14"/>
      <c r="H28" s="14">
        <v>0.16764308246958126</v>
      </c>
      <c r="I28" s="14">
        <v>0.13999999999999979</v>
      </c>
      <c r="J28" s="15"/>
      <c r="K28" s="14"/>
    </row>
    <row r="29" spans="1:14" x14ac:dyDescent="0.25">
      <c r="A29" s="11">
        <v>41862</v>
      </c>
      <c r="B29" s="12" t="s">
        <v>20</v>
      </c>
      <c r="C29" s="13" t="s">
        <v>19</v>
      </c>
      <c r="D29" s="14">
        <v>0.70876971608832806</v>
      </c>
      <c r="E29" s="14"/>
      <c r="F29" s="14"/>
      <c r="G29" s="14"/>
      <c r="H29" s="14">
        <v>0</v>
      </c>
      <c r="I29" s="14">
        <v>0.11927877947295216</v>
      </c>
      <c r="J29" s="15"/>
      <c r="K29" s="14"/>
    </row>
    <row r="30" spans="1:14" x14ac:dyDescent="0.25">
      <c r="A30" s="11">
        <v>41862</v>
      </c>
      <c r="B30" s="12" t="s">
        <v>20</v>
      </c>
      <c r="C30" s="13" t="s">
        <v>19</v>
      </c>
      <c r="D30" s="14">
        <v>0.73358834449007138</v>
      </c>
      <c r="E30" s="14"/>
      <c r="F30" s="14"/>
      <c r="G30" s="14"/>
      <c r="H30" s="14"/>
      <c r="I30" s="14">
        <v>9.622886866059796E-2</v>
      </c>
      <c r="J30" s="15"/>
      <c r="K30" s="14"/>
    </row>
    <row r="31" spans="1:14" x14ac:dyDescent="0.25">
      <c r="A31" s="11">
        <v>41862</v>
      </c>
      <c r="B31" s="12" t="s">
        <v>20</v>
      </c>
      <c r="C31" s="13" t="s">
        <v>19</v>
      </c>
      <c r="D31" s="14">
        <v>0.81594388799432327</v>
      </c>
      <c r="E31" s="14"/>
      <c r="F31" s="14"/>
      <c r="G31" s="14"/>
      <c r="H31" s="14"/>
      <c r="I31" s="14">
        <v>0.25685785536159716</v>
      </c>
      <c r="J31" s="15"/>
      <c r="K31" s="14"/>
    </row>
    <row r="32" spans="1:14" x14ac:dyDescent="0.25">
      <c r="A32" s="11">
        <v>41862</v>
      </c>
      <c r="B32" s="12" t="s">
        <v>20</v>
      </c>
      <c r="C32" s="13" t="s">
        <v>19</v>
      </c>
      <c r="D32" s="14">
        <v>0.82654430311812377</v>
      </c>
      <c r="E32" s="14"/>
      <c r="F32" s="14"/>
      <c r="G32" s="14"/>
      <c r="H32" s="14"/>
      <c r="I32" s="14">
        <v>0.16508538899430689</v>
      </c>
      <c r="J32" s="15"/>
      <c r="K32" s="14"/>
    </row>
    <row r="33" spans="1:14" x14ac:dyDescent="0.25">
      <c r="A33" s="11">
        <v>41862</v>
      </c>
      <c r="B33" s="12" t="s">
        <v>20</v>
      </c>
      <c r="C33" s="13" t="s">
        <v>19</v>
      </c>
      <c r="D33" s="14">
        <v>0.83526996668990627</v>
      </c>
      <c r="E33" s="14"/>
      <c r="F33" s="14"/>
      <c r="G33" s="14"/>
      <c r="H33" s="14">
        <v>2.4585125998770607E-3</v>
      </c>
      <c r="I33" s="14">
        <v>0.20347394540942867</v>
      </c>
      <c r="J33" s="15"/>
      <c r="K33" s="14"/>
    </row>
    <row r="34" spans="1:14" x14ac:dyDescent="0.25">
      <c r="A34" s="11">
        <v>41876</v>
      </c>
      <c r="B34" s="12" t="s">
        <v>20</v>
      </c>
      <c r="C34" s="13" t="s">
        <v>19</v>
      </c>
      <c r="D34" s="14">
        <v>0.61748496993987978</v>
      </c>
      <c r="E34" s="14">
        <v>0.18422740697860718</v>
      </c>
      <c r="F34" s="14">
        <v>0.13632583048149241</v>
      </c>
      <c r="G34" s="14"/>
      <c r="H34" s="14"/>
      <c r="I34" s="14">
        <v>0.17494824016563176</v>
      </c>
      <c r="J34" s="15">
        <v>12.088217280640141</v>
      </c>
      <c r="K34" s="14">
        <v>0.75100746960729758</v>
      </c>
      <c r="L34" s="16">
        <v>5.923053012809887E-3</v>
      </c>
      <c r="M34" s="16">
        <v>3.0519770696547491E-2</v>
      </c>
      <c r="N34" s="16">
        <v>0.10717905451751222</v>
      </c>
    </row>
    <row r="35" spans="1:14" x14ac:dyDescent="0.25">
      <c r="A35" s="11">
        <v>41876</v>
      </c>
      <c r="B35" s="12" t="s">
        <v>20</v>
      </c>
      <c r="C35" s="13" t="s">
        <v>19</v>
      </c>
      <c r="D35" s="14">
        <v>0.6520593948572746</v>
      </c>
      <c r="E35" s="14">
        <v>0.16200113296508789</v>
      </c>
      <c r="F35" s="14">
        <v>0.17416707331272027</v>
      </c>
      <c r="G35" s="14"/>
      <c r="H35" s="14"/>
      <c r="I35" s="14">
        <v>0.21914648212225987</v>
      </c>
      <c r="J35" s="15">
        <v>15.978162776938905</v>
      </c>
      <c r="K35" s="14">
        <v>0.85696916336498752</v>
      </c>
      <c r="L35" s="16">
        <v>6.3315394274864297E-3</v>
      </c>
      <c r="M35" s="16">
        <v>3.0519770696547491E-2</v>
      </c>
      <c r="N35" s="16">
        <v>0.16222746182868458</v>
      </c>
    </row>
    <row r="36" spans="1:14" x14ac:dyDescent="0.25">
      <c r="A36" s="11">
        <v>41876</v>
      </c>
      <c r="B36" s="12" t="s">
        <v>20</v>
      </c>
      <c r="C36" s="13" t="s">
        <v>19</v>
      </c>
      <c r="D36" s="14">
        <v>0.58592471358428799</v>
      </c>
      <c r="E36" s="14">
        <v>8.5198305547237396E-2</v>
      </c>
      <c r="F36" s="14">
        <v>0.1505013780734013</v>
      </c>
      <c r="G36" s="14"/>
      <c r="H36" s="14"/>
      <c r="I36" s="14">
        <v>0.21715526601520024</v>
      </c>
      <c r="J36" s="15">
        <v>30.421097525579743</v>
      </c>
      <c r="K36" s="14">
        <v>0.71091751715754559</v>
      </c>
      <c r="L36" s="16">
        <v>6.8859138474045957E-3</v>
      </c>
      <c r="M36" s="16">
        <v>2.9975122143645432E-2</v>
      </c>
      <c r="N36" s="16">
        <v>0.18518050798669988</v>
      </c>
    </row>
    <row r="37" spans="1:14" x14ac:dyDescent="0.25">
      <c r="A37" s="11">
        <v>41876</v>
      </c>
      <c r="B37" s="12" t="s">
        <v>20</v>
      </c>
      <c r="C37" s="13" t="s">
        <v>19</v>
      </c>
      <c r="D37" s="14">
        <v>0.43081479440732839</v>
      </c>
      <c r="E37" s="14"/>
      <c r="F37" s="14"/>
      <c r="G37" s="14"/>
      <c r="H37" s="14">
        <v>2.8517110266156331E-3</v>
      </c>
      <c r="I37" s="14">
        <v>0.10707456978967511</v>
      </c>
      <c r="J37" s="15"/>
      <c r="K37" s="14"/>
    </row>
    <row r="38" spans="1:14" x14ac:dyDescent="0.25">
      <c r="A38" s="11">
        <v>41876</v>
      </c>
      <c r="B38" s="12" t="s">
        <v>20</v>
      </c>
      <c r="C38" s="13" t="s">
        <v>19</v>
      </c>
      <c r="D38" s="14">
        <v>0.39034276147678221</v>
      </c>
      <c r="E38" s="14"/>
      <c r="F38" s="14"/>
      <c r="G38" s="14"/>
      <c r="H38" s="14">
        <v>2.9088558500324213E-3</v>
      </c>
      <c r="I38" s="14">
        <v>0.16720516962843218</v>
      </c>
      <c r="J38" s="15"/>
      <c r="K38" s="14"/>
    </row>
    <row r="39" spans="1:14" x14ac:dyDescent="0.25">
      <c r="A39" s="11">
        <v>41876</v>
      </c>
      <c r="B39" s="12" t="s">
        <v>20</v>
      </c>
      <c r="C39" s="13" t="s">
        <v>19</v>
      </c>
      <c r="D39" s="14">
        <v>0.41805433829973704</v>
      </c>
      <c r="E39" s="14"/>
      <c r="F39" s="14"/>
      <c r="G39" s="14"/>
      <c r="H39" s="14">
        <v>7.2727272727273196E-3</v>
      </c>
      <c r="I39" s="14">
        <v>0.13013698630137083</v>
      </c>
      <c r="J39" s="15"/>
      <c r="K39" s="14"/>
    </row>
    <row r="40" spans="1:14" x14ac:dyDescent="0.25">
      <c r="A40" s="11">
        <v>41876</v>
      </c>
      <c r="B40" s="12" t="s">
        <v>20</v>
      </c>
      <c r="C40" s="13" t="s">
        <v>19</v>
      </c>
      <c r="D40" s="14">
        <v>0.26275451841683828</v>
      </c>
      <c r="E40" s="14"/>
      <c r="F40" s="14"/>
      <c r="G40" s="14"/>
      <c r="H40" s="14">
        <v>3.6204059243006403E-2</v>
      </c>
      <c r="I40" s="14">
        <v>0.15357967667436598</v>
      </c>
      <c r="J40" s="15"/>
      <c r="K40" s="14"/>
    </row>
    <row r="41" spans="1:14" x14ac:dyDescent="0.25">
      <c r="A41" s="11">
        <v>41876</v>
      </c>
      <c r="B41" s="12" t="s">
        <v>20</v>
      </c>
      <c r="C41" s="13" t="s">
        <v>19</v>
      </c>
      <c r="D41" s="14">
        <v>0.22984935548998298</v>
      </c>
      <c r="E41" s="14"/>
      <c r="F41" s="14"/>
      <c r="G41" s="14"/>
      <c r="H41" s="14">
        <v>2.69254852849099E-2</v>
      </c>
      <c r="I41" s="14">
        <v>0.14814814814814836</v>
      </c>
      <c r="J41" s="15"/>
      <c r="K41" s="14"/>
    </row>
    <row r="42" spans="1:14" x14ac:dyDescent="0.25">
      <c r="A42" s="11">
        <v>41876</v>
      </c>
      <c r="B42" s="12" t="s">
        <v>20</v>
      </c>
      <c r="C42" s="13" t="s">
        <v>19</v>
      </c>
      <c r="D42" s="14">
        <v>0.24347549331635915</v>
      </c>
      <c r="E42" s="14"/>
      <c r="F42" s="14"/>
      <c r="G42" s="14"/>
      <c r="H42" s="14">
        <v>2.4646040901940558E-2</v>
      </c>
      <c r="I42" s="14">
        <v>0.14946619217082069</v>
      </c>
      <c r="J42" s="15"/>
      <c r="K42" s="14"/>
    </row>
    <row r="43" spans="1:14" x14ac:dyDescent="0.25">
      <c r="A43" s="11">
        <v>41890</v>
      </c>
      <c r="B43" s="12" t="s">
        <v>21</v>
      </c>
      <c r="C43" s="13" t="s">
        <v>19</v>
      </c>
      <c r="D43" s="14">
        <v>0.62129253457952716</v>
      </c>
      <c r="E43" s="14">
        <v>0.14322112500667572</v>
      </c>
      <c r="F43" s="14">
        <v>0.12743540042578799</v>
      </c>
      <c r="G43" s="14"/>
      <c r="H43" s="14"/>
      <c r="I43" s="14">
        <v>0.39369592088998717</v>
      </c>
      <c r="J43" s="15">
        <v>9.6919745464945972</v>
      </c>
      <c r="K43" s="14">
        <v>0.87156748197947986</v>
      </c>
      <c r="L43" s="16">
        <v>1.325635674295546E-2</v>
      </c>
      <c r="M43" s="16">
        <v>2.6775311895345839E-2</v>
      </c>
      <c r="N43" s="16">
        <v>0.15561387225773102</v>
      </c>
    </row>
    <row r="44" spans="1:14" x14ac:dyDescent="0.25">
      <c r="A44" s="11">
        <v>41890</v>
      </c>
      <c r="B44" s="12" t="s">
        <v>21</v>
      </c>
      <c r="C44" s="13" t="s">
        <v>19</v>
      </c>
      <c r="D44" s="14">
        <v>0.76386383807151648</v>
      </c>
      <c r="E44" s="14">
        <v>0.1387706845998764</v>
      </c>
      <c r="F44" s="14">
        <v>0.11098541631396137</v>
      </c>
      <c r="G44" s="14">
        <v>4.075591985428606E-2</v>
      </c>
      <c r="H44" s="14">
        <v>2.206809583858993E-3</v>
      </c>
      <c r="I44" s="14">
        <v>0.40208768267223355</v>
      </c>
      <c r="J44" s="15">
        <v>18.104402537469358</v>
      </c>
      <c r="K44" s="14">
        <v>0.87741077614141727</v>
      </c>
      <c r="L44" s="16">
        <v>5.5826476672461E-3</v>
      </c>
      <c r="M44" s="16">
        <v>3.0704562169853549E-2</v>
      </c>
      <c r="N44" s="16">
        <v>7.0415277196623285E-2</v>
      </c>
    </row>
    <row r="45" spans="1:14" x14ac:dyDescent="0.25">
      <c r="A45" s="11">
        <v>41890</v>
      </c>
      <c r="B45" s="12" t="s">
        <v>21</v>
      </c>
      <c r="C45" s="13" t="s">
        <v>19</v>
      </c>
      <c r="D45" s="14">
        <v>0.69676308130902187</v>
      </c>
      <c r="E45" s="14"/>
      <c r="F45" s="14"/>
      <c r="G45" s="14"/>
      <c r="H45" s="14">
        <v>0.11145225667792458</v>
      </c>
      <c r="I45" s="14">
        <v>0.31574608408903493</v>
      </c>
      <c r="J45" s="15"/>
      <c r="K45" s="14"/>
    </row>
    <row r="46" spans="1:14" x14ac:dyDescent="0.25">
      <c r="A46" s="11">
        <v>41890</v>
      </c>
      <c r="B46" s="12" t="s">
        <v>21</v>
      </c>
      <c r="C46" s="13" t="s">
        <v>19</v>
      </c>
      <c r="D46" s="14">
        <v>0.49885643912737515</v>
      </c>
      <c r="E46" s="14"/>
      <c r="F46" s="14"/>
      <c r="G46" s="14"/>
      <c r="H46" s="14">
        <v>0.18370694368507301</v>
      </c>
      <c r="I46" s="14">
        <v>0.17077045274026989</v>
      </c>
      <c r="J46" s="15"/>
      <c r="K46" s="14"/>
    </row>
    <row r="47" spans="1:14" x14ac:dyDescent="0.25">
      <c r="A47" s="11">
        <v>41890</v>
      </c>
      <c r="B47" s="12" t="s">
        <v>21</v>
      </c>
      <c r="C47" s="13" t="s">
        <v>19</v>
      </c>
      <c r="D47" s="14">
        <v>0.49888935165903098</v>
      </c>
      <c r="E47" s="14"/>
      <c r="F47" s="14"/>
      <c r="G47" s="14"/>
      <c r="H47" s="14">
        <v>0.19300463548251134</v>
      </c>
      <c r="I47" s="14">
        <v>0.15536723163841878</v>
      </c>
      <c r="J47" s="15"/>
      <c r="K47" s="14"/>
    </row>
    <row r="48" spans="1:14" x14ac:dyDescent="0.25">
      <c r="A48" s="11">
        <v>41890</v>
      </c>
      <c r="B48" s="12" t="s">
        <v>21</v>
      </c>
      <c r="C48" s="13" t="s">
        <v>19</v>
      </c>
      <c r="D48" s="14">
        <v>0.50881711307720279</v>
      </c>
      <c r="E48" s="14"/>
      <c r="F48" s="14"/>
      <c r="G48" s="14"/>
      <c r="H48" s="14">
        <v>0.15538014125467414</v>
      </c>
      <c r="I48" s="14">
        <v>0.15377969762419005</v>
      </c>
      <c r="J48" s="15"/>
      <c r="K48" s="14"/>
    </row>
    <row r="49" spans="1:14" x14ac:dyDescent="0.25">
      <c r="A49" s="11">
        <v>41904</v>
      </c>
      <c r="B49" s="12" t="s">
        <v>21</v>
      </c>
      <c r="C49" s="13" t="s">
        <v>19</v>
      </c>
      <c r="D49" s="14">
        <v>0.81605923488276422</v>
      </c>
      <c r="E49" s="14">
        <v>0.21068234741687775</v>
      </c>
      <c r="F49" s="14">
        <v>0.17917800783482929</v>
      </c>
      <c r="G49" s="14">
        <v>5.1097602161429251E-2</v>
      </c>
      <c r="H49" s="14">
        <v>0.13780918727915215</v>
      </c>
      <c r="I49" s="14">
        <v>9.5516569200780485E-2</v>
      </c>
      <c r="J49" s="15">
        <v>12.672967361176484</v>
      </c>
      <c r="K49" s="14">
        <v>0.82074877771080301</v>
      </c>
      <c r="L49" s="16">
        <v>7.3527554641777898E-3</v>
      </c>
      <c r="M49" s="16">
        <v>2.9819508271387705E-2</v>
      </c>
      <c r="N49" s="16">
        <v>9.297928867399427E-2</v>
      </c>
    </row>
    <row r="50" spans="1:14" x14ac:dyDescent="0.25">
      <c r="A50" s="11">
        <v>41904</v>
      </c>
      <c r="B50" s="12" t="s">
        <v>21</v>
      </c>
      <c r="C50" s="13" t="s">
        <v>19</v>
      </c>
      <c r="D50" s="14">
        <v>0.84180790960451979</v>
      </c>
      <c r="E50" s="14"/>
      <c r="F50" s="14"/>
      <c r="G50" s="14"/>
      <c r="H50" s="14">
        <v>0.11744804253262464</v>
      </c>
      <c r="I50" s="14">
        <v>0.12847483095417053</v>
      </c>
      <c r="J50" s="15"/>
      <c r="K50" s="14"/>
    </row>
    <row r="51" spans="1:14" x14ac:dyDescent="0.25">
      <c r="A51" s="11">
        <v>41904</v>
      </c>
      <c r="B51" s="12" t="s">
        <v>21</v>
      </c>
      <c r="C51" s="13" t="s">
        <v>19</v>
      </c>
      <c r="D51" s="14">
        <v>0.83212062001487341</v>
      </c>
      <c r="E51" s="14"/>
      <c r="F51" s="14"/>
      <c r="G51" s="14"/>
      <c r="H51" s="14">
        <v>0.1516129032258059</v>
      </c>
      <c r="I51" s="14">
        <v>9.5789473684209869E-2</v>
      </c>
      <c r="J51" s="15"/>
      <c r="K51" s="14"/>
    </row>
    <row r="52" spans="1:14" x14ac:dyDescent="0.25">
      <c r="A52" s="17">
        <v>41918</v>
      </c>
      <c r="B52" s="12" t="s">
        <v>21</v>
      </c>
      <c r="C52" s="13" t="s">
        <v>19</v>
      </c>
      <c r="D52" s="14">
        <v>0.76854695328915479</v>
      </c>
      <c r="E52" s="14">
        <v>0.24337825179100037</v>
      </c>
      <c r="F52" s="14">
        <v>0.22826812828251855</v>
      </c>
      <c r="G52" s="14">
        <v>6.3111899599188698E-2</v>
      </c>
      <c r="H52" s="14">
        <v>0.10714285714285676</v>
      </c>
      <c r="I52" s="14">
        <v>9.8294884653962647E-2</v>
      </c>
      <c r="J52" s="15">
        <v>10.60456682421022</v>
      </c>
      <c r="K52" s="14">
        <v>0.50993515069672191</v>
      </c>
      <c r="L52" s="16">
        <v>5.2616940557145293E-3</v>
      </c>
      <c r="M52" s="16">
        <v>3.0957434712272365E-2</v>
      </c>
      <c r="N52" s="16">
        <v>0.28496790357196994</v>
      </c>
    </row>
    <row r="53" spans="1:14" x14ac:dyDescent="0.25">
      <c r="A53" s="17">
        <v>41918</v>
      </c>
      <c r="B53" s="12" t="s">
        <v>21</v>
      </c>
      <c r="C53" s="13" t="s">
        <v>19</v>
      </c>
      <c r="D53" s="14">
        <v>0.75042459239130432</v>
      </c>
      <c r="E53" s="14">
        <v>0.203125</v>
      </c>
      <c r="F53" s="14">
        <v>0.18539123521330647</v>
      </c>
      <c r="G53" s="14">
        <v>4.2782343584310489E-2</v>
      </c>
      <c r="H53" s="14">
        <v>0.11285714285714321</v>
      </c>
      <c r="I53" s="14">
        <v>9.3645484949832339E-2</v>
      </c>
      <c r="J53" s="15">
        <v>12.027692307692307</v>
      </c>
      <c r="K53" s="14">
        <v>0.71364994595969222</v>
      </c>
      <c r="L53" s="16">
        <v>3.4040534556378657E-3</v>
      </c>
      <c r="M53" s="16">
        <v>3.1939747280899287E-2</v>
      </c>
      <c r="N53" s="16">
        <v>8.4615043040141228E-3</v>
      </c>
    </row>
    <row r="54" spans="1:14" x14ac:dyDescent="0.25">
      <c r="A54" s="17">
        <v>41918</v>
      </c>
      <c r="B54" s="12" t="s">
        <v>21</v>
      </c>
      <c r="C54" s="13" t="s">
        <v>19</v>
      </c>
      <c r="D54" s="14">
        <v>0.76163663663663672</v>
      </c>
      <c r="E54" s="14">
        <v>0.21062500000000001</v>
      </c>
      <c r="F54" s="14">
        <v>0.15627317885666819</v>
      </c>
      <c r="G54" s="14">
        <v>3.6555831915171824E-2</v>
      </c>
      <c r="H54" s="14">
        <v>9.4059405940594698E-2</v>
      </c>
      <c r="I54" s="14">
        <v>0.10130718954248265</v>
      </c>
      <c r="J54" s="15">
        <v>11.86646884272997</v>
      </c>
      <c r="K54" s="14">
        <v>0.86047560739833728</v>
      </c>
      <c r="L54" s="16">
        <v>7.4111106662744387E-3</v>
      </c>
      <c r="M54" s="16">
        <v>2.9838960005419912E-2</v>
      </c>
      <c r="N54" s="16">
        <v>8.908894186755098E-2</v>
      </c>
    </row>
    <row r="55" spans="1:14" x14ac:dyDescent="0.25">
      <c r="A55" s="17">
        <v>41918</v>
      </c>
      <c r="B55" s="12" t="s">
        <v>21</v>
      </c>
      <c r="C55" s="13" t="s">
        <v>19</v>
      </c>
      <c r="D55" s="14">
        <v>0.71909253122610239</v>
      </c>
      <c r="E55" s="14"/>
      <c r="F55" s="14"/>
      <c r="G55" s="14"/>
      <c r="H55" s="14">
        <v>6.2499999999999889E-2</v>
      </c>
      <c r="I55" s="14">
        <v>0.16221765913757644</v>
      </c>
      <c r="J55" s="15"/>
      <c r="K55" s="14"/>
    </row>
    <row r="56" spans="1:14" x14ac:dyDescent="0.25">
      <c r="A56" s="17">
        <v>41918</v>
      </c>
      <c r="B56" s="12" t="s">
        <v>21</v>
      </c>
      <c r="C56" s="13" t="s">
        <v>19</v>
      </c>
      <c r="D56" s="14">
        <v>0.69762954796030874</v>
      </c>
      <c r="E56" s="14"/>
      <c r="F56" s="14"/>
      <c r="G56" s="14"/>
      <c r="H56" s="14">
        <v>7.4777448071216335E-2</v>
      </c>
      <c r="I56" s="14">
        <v>0.12840043525571326</v>
      </c>
      <c r="J56" s="15"/>
      <c r="K56" s="14"/>
    </row>
    <row r="57" spans="1:14" x14ac:dyDescent="0.25">
      <c r="A57" s="17">
        <v>41918</v>
      </c>
      <c r="B57" s="12" t="s">
        <v>21</v>
      </c>
      <c r="C57" s="13" t="s">
        <v>19</v>
      </c>
      <c r="D57" s="14">
        <v>0.67616334283000956</v>
      </c>
      <c r="E57" s="14"/>
      <c r="F57" s="14"/>
      <c r="G57" s="14"/>
      <c r="H57" s="14"/>
      <c r="I57" s="14">
        <v>0.85665137614678899</v>
      </c>
      <c r="J57" s="15"/>
      <c r="K57" s="14"/>
    </row>
    <row r="58" spans="1:14" x14ac:dyDescent="0.25">
      <c r="A58" s="17">
        <v>41918</v>
      </c>
      <c r="B58" s="12" t="s">
        <v>21</v>
      </c>
      <c r="C58" s="13" t="s">
        <v>19</v>
      </c>
      <c r="D58" s="14">
        <v>0.74624539529611777</v>
      </c>
      <c r="E58" s="14"/>
      <c r="F58" s="14"/>
      <c r="G58" s="14"/>
      <c r="H58" s="14">
        <v>6.243496357960443E-2</v>
      </c>
      <c r="I58" s="14">
        <v>0.14976744186046484</v>
      </c>
      <c r="J58" s="15"/>
      <c r="K58" s="14"/>
    </row>
    <row r="59" spans="1:14" x14ac:dyDescent="0.25">
      <c r="A59" s="17">
        <v>41918</v>
      </c>
      <c r="B59" s="12" t="s">
        <v>21</v>
      </c>
      <c r="C59" s="13" t="s">
        <v>19</v>
      </c>
      <c r="D59" s="14">
        <v>0.74105531839985916</v>
      </c>
      <c r="E59" s="14"/>
      <c r="F59" s="14"/>
      <c r="G59" s="14"/>
      <c r="H59" s="14">
        <v>6.1470911086717428E-2</v>
      </c>
      <c r="I59" s="14">
        <v>0.16734693877551013</v>
      </c>
      <c r="J59" s="15"/>
      <c r="K59" s="14"/>
    </row>
    <row r="60" spans="1:14" x14ac:dyDescent="0.25">
      <c r="A60" s="17">
        <v>41918</v>
      </c>
      <c r="B60" s="12" t="s">
        <v>21</v>
      </c>
      <c r="C60" s="13" t="s">
        <v>19</v>
      </c>
      <c r="D60" s="14">
        <v>0.73577132276356905</v>
      </c>
      <c r="E60" s="14"/>
      <c r="F60" s="14"/>
      <c r="G60" s="14"/>
      <c r="H60" s="14">
        <v>0.2490695677068423</v>
      </c>
      <c r="I60" s="14">
        <v>0.22181818181818169</v>
      </c>
      <c r="J60" s="15"/>
      <c r="K60" s="14"/>
    </row>
    <row r="61" spans="1:14" x14ac:dyDescent="0.25">
      <c r="A61" s="11">
        <v>41934</v>
      </c>
      <c r="B61" s="12" t="s">
        <v>21</v>
      </c>
      <c r="C61" s="13" t="s">
        <v>19</v>
      </c>
      <c r="D61" s="14">
        <v>0.72440537745604971</v>
      </c>
      <c r="E61" s="14">
        <v>0.22759513556957245</v>
      </c>
      <c r="F61" s="14">
        <v>0.19690101242014163</v>
      </c>
      <c r="G61" s="14">
        <v>6.9791941006058497E-2</v>
      </c>
      <c r="H61" s="14">
        <v>0.10765154024511403</v>
      </c>
      <c r="I61" s="14">
        <v>0.14237573715248575</v>
      </c>
      <c r="J61" s="15">
        <v>11.601092626772733</v>
      </c>
      <c r="K61" s="14">
        <v>0.88534131644203462</v>
      </c>
      <c r="L61" s="16">
        <v>6.1953772892609157E-3</v>
      </c>
      <c r="M61" s="16">
        <v>3.0548948297595826E-2</v>
      </c>
      <c r="N61" s="16">
        <v>0.1368429489166422</v>
      </c>
    </row>
    <row r="62" spans="1:14" x14ac:dyDescent="0.25">
      <c r="A62" s="11">
        <v>41934</v>
      </c>
      <c r="B62" s="12" t="s">
        <v>21</v>
      </c>
      <c r="C62" s="13" t="s">
        <v>19</v>
      </c>
      <c r="D62" s="14">
        <v>0.73153724247226615</v>
      </c>
      <c r="E62" s="14">
        <v>8.2891024649143219E-2</v>
      </c>
      <c r="F62" s="14">
        <v>0.1589198771320926</v>
      </c>
      <c r="G62" s="14">
        <v>2.4612702032066225E-2</v>
      </c>
      <c r="H62" s="14">
        <v>9.9670757258305986E-2</v>
      </c>
      <c r="I62" s="14">
        <v>0.1318101933216172</v>
      </c>
      <c r="J62" s="15">
        <v>37.672741719544703</v>
      </c>
      <c r="K62" s="14">
        <v>0.88207097505261078</v>
      </c>
      <c r="L62" s="16">
        <v>7.4500141343388721E-3</v>
      </c>
      <c r="M62" s="16">
        <v>2.9926492808564895E-2</v>
      </c>
      <c r="N62" s="16">
        <v>9.0158787239322913E-2</v>
      </c>
    </row>
    <row r="63" spans="1:14" x14ac:dyDescent="0.25">
      <c r="A63" s="11">
        <v>41934</v>
      </c>
      <c r="B63" s="12" t="s">
        <v>21</v>
      </c>
      <c r="C63" s="13" t="s">
        <v>19</v>
      </c>
      <c r="D63" s="14">
        <v>0.74137190743400294</v>
      </c>
      <c r="E63" s="14">
        <v>0.2308671176433563</v>
      </c>
      <c r="F63" s="14">
        <v>0.19484894826503729</v>
      </c>
      <c r="G63" s="14">
        <v>8.0251034851112957E-2</v>
      </c>
      <c r="H63" s="14">
        <v>7.8014184397163344E-2</v>
      </c>
      <c r="I63" s="14">
        <v>0.18856065367693306</v>
      </c>
      <c r="J63" s="15">
        <v>11.137092523637746</v>
      </c>
      <c r="K63" s="14">
        <v>0.87744285073957873</v>
      </c>
      <c r="L63" s="16">
        <v>6.4190722306314034E-3</v>
      </c>
      <c r="M63" s="16">
        <v>3.0607303499692467E-2</v>
      </c>
      <c r="N63" s="16">
        <v>6.9345431824851367E-2</v>
      </c>
    </row>
    <row r="64" spans="1:14" x14ac:dyDescent="0.25">
      <c r="A64" s="11">
        <v>41934</v>
      </c>
      <c r="B64" s="12" t="s">
        <v>21</v>
      </c>
      <c r="C64" s="13" t="s">
        <v>19</v>
      </c>
      <c r="D64" s="14">
        <v>0.60838323353293411</v>
      </c>
      <c r="E64" s="14"/>
      <c r="F64" s="14"/>
      <c r="G64" s="14"/>
      <c r="H64" s="14">
        <v>6.7292944785276254E-2</v>
      </c>
      <c r="I64" s="14"/>
      <c r="J64" s="15"/>
      <c r="K64" s="14"/>
    </row>
    <row r="65" spans="1:14" x14ac:dyDescent="0.25">
      <c r="A65" s="11">
        <v>41934</v>
      </c>
      <c r="B65" s="12" t="s">
        <v>21</v>
      </c>
      <c r="C65" s="13" t="s">
        <v>19</v>
      </c>
      <c r="D65" s="14">
        <v>0.58072362420188495</v>
      </c>
      <c r="E65" s="14"/>
      <c r="F65" s="14"/>
      <c r="G65" s="14"/>
      <c r="H65" s="14">
        <v>2.5471217524231093E-4</v>
      </c>
      <c r="I65" s="14">
        <v>6.1773255813952842E-2</v>
      </c>
      <c r="J65" s="15"/>
      <c r="K65" s="14"/>
    </row>
    <row r="66" spans="1:14" x14ac:dyDescent="0.25">
      <c r="A66" s="11">
        <v>41934</v>
      </c>
      <c r="B66" s="12" t="s">
        <v>21</v>
      </c>
      <c r="C66" s="13" t="s">
        <v>19</v>
      </c>
      <c r="D66" s="14">
        <v>0.60647075854082233</v>
      </c>
      <c r="E66" s="14"/>
      <c r="F66" s="14"/>
      <c r="G66" s="14"/>
      <c r="H66" s="14"/>
      <c r="I66" s="14">
        <v>5.6492411467116505E-2</v>
      </c>
      <c r="J66" s="15"/>
      <c r="K66" s="14"/>
    </row>
    <row r="67" spans="1:14" x14ac:dyDescent="0.25">
      <c r="A67" s="11">
        <v>41934</v>
      </c>
      <c r="B67" s="12" t="s">
        <v>21</v>
      </c>
      <c r="C67" s="13" t="s">
        <v>19</v>
      </c>
      <c r="D67" s="14">
        <v>0.72467187730423244</v>
      </c>
      <c r="E67" s="14"/>
      <c r="F67" s="14"/>
      <c r="G67" s="14"/>
      <c r="H67" s="14">
        <v>0.10222095671981757</v>
      </c>
      <c r="I67" s="14">
        <v>0.15236051502145867</v>
      </c>
      <c r="J67" s="15"/>
      <c r="K67" s="14"/>
    </row>
    <row r="68" spans="1:14" x14ac:dyDescent="0.25">
      <c r="A68" s="11">
        <v>41934</v>
      </c>
      <c r="B68" s="12" t="s">
        <v>21</v>
      </c>
      <c r="C68" s="13" t="s">
        <v>19</v>
      </c>
      <c r="D68" s="14">
        <v>0.72874924104432304</v>
      </c>
      <c r="E68" s="14"/>
      <c r="F68" s="14"/>
      <c r="G68" s="14"/>
      <c r="H68" s="14">
        <v>9.5383830655445201E-2</v>
      </c>
      <c r="I68" s="14">
        <v>0.13518052057094856</v>
      </c>
      <c r="J68" s="15"/>
      <c r="K68" s="14"/>
    </row>
    <row r="69" spans="1:14" x14ac:dyDescent="0.25">
      <c r="A69" s="11">
        <v>41934</v>
      </c>
      <c r="B69" s="12" t="s">
        <v>21</v>
      </c>
      <c r="C69" s="13" t="s">
        <v>19</v>
      </c>
      <c r="D69" s="14">
        <v>0.7240289069557363</v>
      </c>
      <c r="E69" s="14"/>
      <c r="F69" s="14"/>
      <c r="G69" s="14"/>
      <c r="H69" s="14">
        <v>0.10655090765588038</v>
      </c>
      <c r="I69" s="14">
        <v>0.14338781575037118</v>
      </c>
      <c r="J69" s="15"/>
      <c r="K69" s="14"/>
    </row>
    <row r="70" spans="1:14" x14ac:dyDescent="0.25">
      <c r="A70" s="11">
        <v>41949</v>
      </c>
      <c r="B70" s="12" t="s">
        <v>21</v>
      </c>
      <c r="C70" s="13" t="s">
        <v>19</v>
      </c>
      <c r="D70" s="14">
        <v>0.64785752071944991</v>
      </c>
      <c r="E70" s="14">
        <v>0.18332299590110779</v>
      </c>
      <c r="F70" s="14">
        <v>0.13406846611197168</v>
      </c>
      <c r="G70" s="14">
        <v>3.4640171858229256E-2</v>
      </c>
      <c r="H70" s="14">
        <v>8.6210688365955468E-2</v>
      </c>
      <c r="I70" s="14">
        <v>0.2298288508557457</v>
      </c>
      <c r="J70" s="15">
        <v>11.867016706552553</v>
      </c>
      <c r="K70" s="14">
        <v>0.83552804351903953</v>
      </c>
      <c r="L70" s="16">
        <v>7.2263191929683827E-3</v>
      </c>
      <c r="M70" s="16">
        <v>3.0082106680822621E-2</v>
      </c>
      <c r="N70" s="16">
        <v>0.13324437812068216</v>
      </c>
    </row>
    <row r="71" spans="1:14" x14ac:dyDescent="0.25">
      <c r="A71" s="11">
        <v>41949</v>
      </c>
      <c r="B71" s="12" t="s">
        <v>21</v>
      </c>
      <c r="C71" s="13" t="s">
        <v>19</v>
      </c>
      <c r="D71" s="14">
        <v>0.66445497630331762</v>
      </c>
      <c r="E71" s="14">
        <v>0.1884569525718689</v>
      </c>
      <c r="F71" s="14">
        <v>0.18707877344031437</v>
      </c>
      <c r="G71" s="14">
        <v>8.4570430577033576E-2</v>
      </c>
      <c r="H71" s="14">
        <v>2.810603641009235E-2</v>
      </c>
      <c r="I71" s="14">
        <v>0.20692431561996738</v>
      </c>
      <c r="J71" s="15">
        <v>13.504473899695203</v>
      </c>
      <c r="K71" s="14">
        <v>0.59665733574839452</v>
      </c>
      <c r="L71" s="16">
        <v>1.27117081900534E-2</v>
      </c>
      <c r="M71" s="16">
        <v>2.7796527932037199E-2</v>
      </c>
      <c r="N71" s="16">
        <v>0.6741971015566196</v>
      </c>
    </row>
    <row r="72" spans="1:14" x14ac:dyDescent="0.25">
      <c r="A72" s="11">
        <v>41949</v>
      </c>
      <c r="B72" s="12" t="s">
        <v>21</v>
      </c>
      <c r="C72" s="13" t="s">
        <v>19</v>
      </c>
      <c r="D72" s="14">
        <v>0.4110335804622765</v>
      </c>
      <c r="E72" s="14">
        <v>0.20188768208026886</v>
      </c>
      <c r="F72" s="14">
        <v>0.23002055502156896</v>
      </c>
      <c r="G72" s="14">
        <v>5.3439680957136304E-2</v>
      </c>
      <c r="H72" s="14">
        <v>0.24070414945212859</v>
      </c>
      <c r="I72" s="14">
        <v>0.23058252427184464</v>
      </c>
      <c r="J72" s="15">
        <v>12.542954682722817</v>
      </c>
      <c r="K72" s="14">
        <v>0.81450277123017134</v>
      </c>
      <c r="L72" s="16">
        <v>5.7382615395038311E-3</v>
      </c>
      <c r="M72" s="16">
        <v>3.0675384568805218E-2</v>
      </c>
      <c r="N72" s="16">
        <v>0.19014070016491508</v>
      </c>
    </row>
    <row r="73" spans="1:14" x14ac:dyDescent="0.25">
      <c r="A73" s="11">
        <v>41949</v>
      </c>
      <c r="B73" s="12" t="s">
        <v>21</v>
      </c>
      <c r="C73" s="13" t="s">
        <v>19</v>
      </c>
      <c r="D73" s="14">
        <v>0.80026036823507529</v>
      </c>
      <c r="E73" s="14"/>
      <c r="F73" s="14"/>
      <c r="G73" s="14"/>
      <c r="H73" s="14">
        <v>0.14028314028314026</v>
      </c>
      <c r="I73" s="14"/>
      <c r="J73" s="15"/>
      <c r="K73" s="14"/>
    </row>
    <row r="74" spans="1:14" x14ac:dyDescent="0.25">
      <c r="A74" s="11">
        <v>41949</v>
      </c>
      <c r="B74" s="12" t="s">
        <v>21</v>
      </c>
      <c r="C74" s="13" t="s">
        <v>19</v>
      </c>
      <c r="D74" s="14">
        <v>0.80528760271525535</v>
      </c>
      <c r="E74" s="14"/>
      <c r="F74" s="14"/>
      <c r="G74" s="14"/>
      <c r="H74" s="14">
        <v>0.1694847020933975</v>
      </c>
      <c r="I74" s="14">
        <v>0.10344827586206823</v>
      </c>
      <c r="J74" s="15"/>
      <c r="K74" s="14"/>
    </row>
    <row r="75" spans="1:14" x14ac:dyDescent="0.25">
      <c r="A75" s="11">
        <v>41949</v>
      </c>
      <c r="B75" s="12" t="s">
        <v>21</v>
      </c>
      <c r="C75" s="13" t="s">
        <v>19</v>
      </c>
      <c r="D75" s="14">
        <v>0.81858407079646012</v>
      </c>
      <c r="E75" s="14"/>
      <c r="F75" s="14"/>
      <c r="G75" s="14"/>
      <c r="H75" s="14">
        <v>3.9286793593230285E-2</v>
      </c>
      <c r="I75" s="14">
        <v>0.11888782358580907</v>
      </c>
      <c r="J75" s="15"/>
      <c r="K75" s="14"/>
    </row>
    <row r="76" spans="1:14" x14ac:dyDescent="0.25">
      <c r="A76" s="11">
        <v>41949</v>
      </c>
      <c r="B76" s="12" t="s">
        <v>21</v>
      </c>
      <c r="C76" s="13" t="s">
        <v>19</v>
      </c>
      <c r="D76" s="14">
        <v>0.71821924858466291</v>
      </c>
      <c r="E76" s="14"/>
      <c r="F76" s="14"/>
      <c r="G76" s="14"/>
      <c r="H76" s="14">
        <v>2.3437499999999889E-2</v>
      </c>
      <c r="I76" s="14">
        <v>0.12557286892758823</v>
      </c>
      <c r="J76" s="15"/>
      <c r="K76" s="14"/>
    </row>
    <row r="77" spans="1:14" x14ac:dyDescent="0.25">
      <c r="A77" s="11">
        <v>41949</v>
      </c>
      <c r="B77" s="12" t="s">
        <v>21</v>
      </c>
      <c r="C77" s="13" t="s">
        <v>19</v>
      </c>
      <c r="D77" s="14">
        <v>0.69635326221781191</v>
      </c>
      <c r="E77" s="14"/>
      <c r="F77" s="14"/>
      <c r="G77" s="14"/>
      <c r="H77" s="14">
        <v>0.13551033286007252</v>
      </c>
      <c r="I77" s="14">
        <v>0.13122529644268799</v>
      </c>
      <c r="J77" s="15"/>
      <c r="K77" s="14"/>
    </row>
    <row r="78" spans="1:14" x14ac:dyDescent="0.25">
      <c r="A78" s="11">
        <v>41949</v>
      </c>
      <c r="B78" s="12" t="s">
        <v>21</v>
      </c>
      <c r="C78" s="13" t="s">
        <v>19</v>
      </c>
      <c r="D78" s="14">
        <v>0.71522538208550979</v>
      </c>
      <c r="E78" s="14"/>
      <c r="F78" s="14"/>
      <c r="G78" s="14"/>
      <c r="H78" s="14">
        <v>2.5418994413408114E-2</v>
      </c>
      <c r="I78" s="14">
        <v>0.13377609108159391</v>
      </c>
      <c r="J78" s="15"/>
      <c r="K78" s="14"/>
    </row>
    <row r="79" spans="1:14" x14ac:dyDescent="0.25">
      <c r="A79" s="11">
        <v>41977</v>
      </c>
      <c r="B79" s="12" t="s">
        <v>22</v>
      </c>
      <c r="C79" s="13" t="s">
        <v>19</v>
      </c>
      <c r="D79" s="14">
        <v>0.76193454242234726</v>
      </c>
      <c r="E79" s="14">
        <v>0.26446753740310669</v>
      </c>
      <c r="F79" s="14">
        <v>0.16912772288275046</v>
      </c>
      <c r="G79" s="14">
        <v>7.8220962408044728E-2</v>
      </c>
      <c r="H79" s="14">
        <v>6.8584070796460117E-2</v>
      </c>
      <c r="I79" s="14">
        <v>0.1045098352790669</v>
      </c>
      <c r="J79" s="15">
        <v>9.9514968236628611</v>
      </c>
      <c r="K79" s="14">
        <v>0.88782023880767158</v>
      </c>
      <c r="L79" s="16">
        <v>4.0885440865744962E-3</v>
      </c>
      <c r="M79" s="16">
        <v>2.9789220140461058E-2</v>
      </c>
      <c r="N79" s="16">
        <v>3.5346123071031132E-2</v>
      </c>
    </row>
    <row r="80" spans="1:14" x14ac:dyDescent="0.25">
      <c r="A80" s="11">
        <v>41977</v>
      </c>
      <c r="B80" s="12" t="s">
        <v>22</v>
      </c>
      <c r="C80" s="13" t="s">
        <v>19</v>
      </c>
      <c r="D80" s="14">
        <v>0.76508820798514388</v>
      </c>
      <c r="E80" s="14">
        <v>0.19590100646018982</v>
      </c>
      <c r="F80" s="14">
        <v>0.23536210637185212</v>
      </c>
      <c r="G80" s="14">
        <v>6.1949898442789378E-2</v>
      </c>
      <c r="H80" s="14">
        <v>8.0547375714533187E-2</v>
      </c>
      <c r="I80" s="14">
        <v>0.10230683474830551</v>
      </c>
      <c r="J80" s="15">
        <v>12.744311839919602</v>
      </c>
      <c r="K80" s="14">
        <v>0.86144336007790501</v>
      </c>
      <c r="L80" s="16">
        <v>5.8470576721979355E-3</v>
      </c>
      <c r="M80" s="16">
        <v>2.7388849096085067E-2</v>
      </c>
      <c r="N80" s="16">
        <v>8.1858807410771089E-2</v>
      </c>
    </row>
    <row r="81" spans="1:14" x14ac:dyDescent="0.25">
      <c r="A81" s="11">
        <v>41977</v>
      </c>
      <c r="B81" s="12" t="s">
        <v>22</v>
      </c>
      <c r="C81" s="13" t="s">
        <v>19</v>
      </c>
      <c r="D81" s="14">
        <v>0.78216731898238756</v>
      </c>
      <c r="E81" s="14">
        <v>0.22956109046936035</v>
      </c>
      <c r="F81" s="14">
        <v>0.1976442832159524</v>
      </c>
      <c r="G81" s="14">
        <v>0.11077010919991738</v>
      </c>
      <c r="H81" s="14">
        <v>7.9559199032388173E-2</v>
      </c>
      <c r="I81" s="14">
        <v>9.9845679012345895E-2</v>
      </c>
      <c r="J81" s="15">
        <v>11.487646557248333</v>
      </c>
      <c r="K81" s="14">
        <v>0.83476861819107806</v>
      </c>
      <c r="L81" s="16">
        <v>3.8423521845872143E-3</v>
      </c>
      <c r="M81" s="16">
        <v>2.8470334951243473E-2</v>
      </c>
      <c r="N81" s="16">
        <v>9.3201220038042279E-2</v>
      </c>
    </row>
    <row r="82" spans="1:14" x14ac:dyDescent="0.25">
      <c r="A82" s="11">
        <v>41977</v>
      </c>
      <c r="B82" s="12" t="s">
        <v>22</v>
      </c>
      <c r="C82" s="13" t="s">
        <v>19</v>
      </c>
      <c r="D82" s="14">
        <v>0.6668205601723608</v>
      </c>
      <c r="E82" s="14"/>
      <c r="F82" s="14"/>
      <c r="G82" s="14"/>
      <c r="H82" s="14">
        <v>5.9547244094488083E-2</v>
      </c>
      <c r="I82" s="14">
        <v>0.15537293683404171</v>
      </c>
      <c r="J82" s="15"/>
      <c r="K82" s="14"/>
    </row>
    <row r="83" spans="1:14" x14ac:dyDescent="0.25">
      <c r="A83" s="11">
        <v>41977</v>
      </c>
      <c r="B83" s="12" t="s">
        <v>22</v>
      </c>
      <c r="C83" s="13" t="s">
        <v>19</v>
      </c>
      <c r="D83" s="14">
        <v>0.67309601474968095</v>
      </c>
      <c r="E83" s="14"/>
      <c r="F83" s="14"/>
      <c r="G83" s="14"/>
      <c r="H83" s="14">
        <v>6.72492401215804E-2</v>
      </c>
      <c r="I83" s="14">
        <v>0.13320242186221617</v>
      </c>
      <c r="J83" s="15"/>
      <c r="K83" s="14"/>
    </row>
    <row r="84" spans="1:14" x14ac:dyDescent="0.25">
      <c r="A84" s="11">
        <v>41977</v>
      </c>
      <c r="B84" s="12" t="s">
        <v>22</v>
      </c>
      <c r="C84" s="13" t="s">
        <v>19</v>
      </c>
      <c r="D84" s="14">
        <v>0.64974902398215284</v>
      </c>
      <c r="E84" s="14"/>
      <c r="F84" s="14"/>
      <c r="G84" s="14"/>
      <c r="H84" s="14">
        <v>6.9606486058928274E-2</v>
      </c>
      <c r="I84" s="14">
        <v>0.14333908677232121</v>
      </c>
      <c r="J84" s="15"/>
      <c r="K84" s="14"/>
    </row>
    <row r="85" spans="1:14" x14ac:dyDescent="0.25">
      <c r="A85" s="11">
        <v>41977</v>
      </c>
      <c r="B85" s="12" t="s">
        <v>22</v>
      </c>
      <c r="C85" s="13" t="s">
        <v>19</v>
      </c>
      <c r="D85" s="14">
        <v>0.75393094504781966</v>
      </c>
      <c r="E85" s="14"/>
      <c r="F85" s="14"/>
      <c r="G85" s="14"/>
      <c r="H85" s="14">
        <v>6.2301767104667061E-2</v>
      </c>
      <c r="I85" s="14">
        <v>9.8301409468739137E-2</v>
      </c>
      <c r="J85" s="15"/>
      <c r="K85" s="14"/>
    </row>
    <row r="86" spans="1:14" x14ac:dyDescent="0.25">
      <c r="A86" s="11">
        <v>41977</v>
      </c>
      <c r="B86" s="12" t="s">
        <v>22</v>
      </c>
      <c r="C86" s="13" t="s">
        <v>19</v>
      </c>
      <c r="D86" s="14">
        <v>0.74159462055715653</v>
      </c>
      <c r="E86" s="14"/>
      <c r="F86" s="14"/>
      <c r="G86" s="14"/>
      <c r="H86" s="14">
        <v>5.5278387547395558E-2</v>
      </c>
      <c r="I86" s="14">
        <v>0.1126771122273033</v>
      </c>
      <c r="J86" s="15"/>
      <c r="K86" s="14"/>
    </row>
    <row r="87" spans="1:14" x14ac:dyDescent="0.25">
      <c r="A87" s="11">
        <v>41977</v>
      </c>
      <c r="B87" s="12" t="s">
        <v>22</v>
      </c>
      <c r="C87" s="13" t="s">
        <v>19</v>
      </c>
      <c r="D87" s="14">
        <v>0.70810583788324222</v>
      </c>
      <c r="E87" s="14"/>
      <c r="F87" s="14"/>
      <c r="G87" s="14"/>
      <c r="H87" s="14">
        <v>0.10314847942754934</v>
      </c>
      <c r="I87" s="14">
        <v>0.12220028592824611</v>
      </c>
      <c r="J87" s="15"/>
      <c r="K87" s="14"/>
    </row>
    <row r="88" spans="1:14" x14ac:dyDescent="0.25">
      <c r="A88" s="11">
        <v>41990</v>
      </c>
      <c r="B88" s="12" t="s">
        <v>22</v>
      </c>
      <c r="C88" s="13" t="s">
        <v>19</v>
      </c>
      <c r="D88" s="14">
        <v>0.75291677469535911</v>
      </c>
      <c r="E88" s="14">
        <v>0.21201808750629425</v>
      </c>
      <c r="F88" s="14">
        <v>0.19909267602343655</v>
      </c>
      <c r="G88" s="14">
        <v>0.11101410342512602</v>
      </c>
      <c r="H88" s="14">
        <v>0.12853524693963703</v>
      </c>
      <c r="I88" s="14">
        <v>0.12446418829397608</v>
      </c>
      <c r="J88" s="15">
        <v>12.246835794005648</v>
      </c>
      <c r="K88" s="14">
        <v>0.85705899861101931</v>
      </c>
      <c r="L88" s="16">
        <v>8.7617130078847284E-3</v>
      </c>
      <c r="M88" s="16">
        <v>2.6064106909429039E-2</v>
      </c>
      <c r="N88" s="16">
        <v>0.11803114899622714</v>
      </c>
    </row>
    <row r="89" spans="1:14" x14ac:dyDescent="0.25">
      <c r="A89" s="11">
        <v>41990</v>
      </c>
      <c r="B89" s="12" t="s">
        <v>22</v>
      </c>
      <c r="C89" s="13" t="s">
        <v>19</v>
      </c>
      <c r="D89" s="14">
        <v>0.77096436058700224</v>
      </c>
      <c r="E89" s="14">
        <v>0.1879860907793045</v>
      </c>
      <c r="F89" s="14">
        <v>0.19136934618134233</v>
      </c>
      <c r="G89" s="14">
        <v>6.1445378151262983E-2</v>
      </c>
      <c r="H89" s="14">
        <v>0.1339530952884006</v>
      </c>
      <c r="I89" s="14">
        <v>0.10373684646615264</v>
      </c>
      <c r="J89" s="15">
        <v>13.445043027512195</v>
      </c>
      <c r="K89" s="14">
        <v>0.75344549146270712</v>
      </c>
      <c r="L89" s="16">
        <v>3.1917037294110864E-3</v>
      </c>
      <c r="M89" s="16">
        <v>2.9034778524614988E-2</v>
      </c>
      <c r="N89" s="16">
        <v>0.10680271759358982</v>
      </c>
    </row>
    <row r="90" spans="1:14" x14ac:dyDescent="0.25">
      <c r="A90" s="11">
        <v>41990</v>
      </c>
      <c r="B90" s="12" t="s">
        <v>22</v>
      </c>
      <c r="C90" s="13" t="s">
        <v>19</v>
      </c>
      <c r="D90" s="14">
        <v>0.72287581699346404</v>
      </c>
      <c r="E90" s="14">
        <v>0.18950797617435455</v>
      </c>
      <c r="F90" s="14">
        <v>0.1923203169950263</v>
      </c>
      <c r="G90" s="14">
        <v>9.1458907331507799E-2</v>
      </c>
      <c r="H90" s="14">
        <v>0.11216899130786329</v>
      </c>
      <c r="I90" s="14">
        <v>0.10349107835531419</v>
      </c>
      <c r="J90" s="15">
        <v>13.538520475260199</v>
      </c>
      <c r="K90" s="14">
        <v>0.85650608606206058</v>
      </c>
      <c r="L90" s="16">
        <v>8.8412845690057796E-3</v>
      </c>
      <c r="M90" s="16">
        <v>2.604642434029103E-2</v>
      </c>
      <c r="N90" s="16">
        <v>9.831508440734428E-2</v>
      </c>
    </row>
    <row r="91" spans="1:14" x14ac:dyDescent="0.25">
      <c r="A91" s="11">
        <v>41990</v>
      </c>
      <c r="B91" s="12" t="s">
        <v>22</v>
      </c>
      <c r="C91" s="13" t="s">
        <v>19</v>
      </c>
      <c r="D91" s="14">
        <v>0.71936493738819329</v>
      </c>
      <c r="E91" s="14"/>
      <c r="F91" s="14"/>
      <c r="G91" s="14"/>
      <c r="H91" s="14">
        <v>0.13010291595197254</v>
      </c>
      <c r="I91" s="14">
        <v>0.15283472359677672</v>
      </c>
      <c r="J91" s="15"/>
      <c r="K91" s="14"/>
    </row>
    <row r="92" spans="1:14" x14ac:dyDescent="0.25">
      <c r="A92" s="11">
        <v>41990</v>
      </c>
      <c r="B92" s="12" t="s">
        <v>22</v>
      </c>
      <c r="C92" s="13" t="s">
        <v>19</v>
      </c>
      <c r="D92" s="14">
        <v>0.67975567190226871</v>
      </c>
      <c r="E92" s="14"/>
      <c r="F92" s="14"/>
      <c r="G92" s="14"/>
      <c r="H92" s="14">
        <v>0.11391661773341211</v>
      </c>
      <c r="I92" s="14">
        <v>0.12621527777777802</v>
      </c>
      <c r="J92" s="15"/>
      <c r="K92" s="14"/>
    </row>
    <row r="93" spans="1:14" x14ac:dyDescent="0.25">
      <c r="A93" s="11">
        <v>41990</v>
      </c>
      <c r="B93" s="12" t="s">
        <v>22</v>
      </c>
      <c r="C93" s="13" t="s">
        <v>19</v>
      </c>
      <c r="D93" s="14">
        <v>0.68675352877307272</v>
      </c>
      <c r="E93" s="14"/>
      <c r="F93" s="14"/>
      <c r="G93" s="14"/>
      <c r="H93" s="14">
        <v>0.11393383674937052</v>
      </c>
      <c r="I93" s="14">
        <v>0.12215411558668984</v>
      </c>
      <c r="J93" s="15"/>
      <c r="K93" s="14"/>
    </row>
    <row r="94" spans="1:14" x14ac:dyDescent="0.25">
      <c r="A94" s="11">
        <v>41990</v>
      </c>
      <c r="B94" s="12" t="s">
        <v>22</v>
      </c>
      <c r="C94" s="13" t="s">
        <v>19</v>
      </c>
      <c r="D94" s="14">
        <v>0.68841156191991515</v>
      </c>
      <c r="E94" s="14"/>
      <c r="F94" s="14"/>
      <c r="G94" s="14"/>
      <c r="H94" s="14">
        <v>0.12231850568072389</v>
      </c>
      <c r="I94" s="14">
        <v>0.11850589194396996</v>
      </c>
      <c r="J94" s="15"/>
      <c r="K94" s="14"/>
    </row>
    <row r="95" spans="1:14" x14ac:dyDescent="0.25">
      <c r="A95" s="11">
        <v>41990</v>
      </c>
      <c r="B95" s="12" t="s">
        <v>22</v>
      </c>
      <c r="C95" s="13" t="s">
        <v>19</v>
      </c>
      <c r="D95" s="14">
        <v>0.68526965387711303</v>
      </c>
      <c r="E95" s="14"/>
      <c r="F95" s="14"/>
      <c r="G95" s="14"/>
      <c r="H95" s="14">
        <v>6.167322130854469E-2</v>
      </c>
      <c r="I95" s="14">
        <v>0.12947898508619093</v>
      </c>
      <c r="J95" s="15"/>
      <c r="K95" s="14"/>
    </row>
    <row r="96" spans="1:14" x14ac:dyDescent="0.25">
      <c r="A96" s="11">
        <v>41990</v>
      </c>
      <c r="B96" s="12" t="s">
        <v>22</v>
      </c>
      <c r="C96" s="13" t="s">
        <v>19</v>
      </c>
      <c r="D96" s="14">
        <v>0.69478402607986967</v>
      </c>
      <c r="E96" s="14"/>
      <c r="F96" s="14"/>
      <c r="G96" s="14"/>
      <c r="H96" s="14"/>
      <c r="I96" s="14">
        <v>0.12383345297918115</v>
      </c>
      <c r="J96" s="15"/>
      <c r="K96" s="14"/>
    </row>
    <row r="97" spans="1:14" x14ac:dyDescent="0.25">
      <c r="A97" s="11">
        <v>42019</v>
      </c>
      <c r="B97" s="12" t="s">
        <v>22</v>
      </c>
      <c r="C97" s="13" t="s">
        <v>19</v>
      </c>
      <c r="D97" s="14">
        <v>0.67684964200477327</v>
      </c>
      <c r="E97" s="14">
        <v>0.18949958682060242</v>
      </c>
      <c r="F97" s="14">
        <v>0.16614876122570224</v>
      </c>
      <c r="G97" s="14">
        <v>2.0644206845545132E-2</v>
      </c>
      <c r="H97" s="14">
        <v>5.7528617552098815E-2</v>
      </c>
      <c r="I97" s="14">
        <v>0.2303422152560089</v>
      </c>
      <c r="J97" s="15">
        <v>11.189970796805749</v>
      </c>
      <c r="K97" s="14">
        <v>0.86130731047734266</v>
      </c>
      <c r="L97" s="16">
        <v>8.9860044225357743E-3</v>
      </c>
      <c r="M97" s="16">
        <v>2.5929282820017611E-2</v>
      </c>
      <c r="N97" s="16">
        <v>0.10216963932472181</v>
      </c>
    </row>
    <row r="98" spans="1:14" x14ac:dyDescent="0.25">
      <c r="A98" s="11">
        <v>42019</v>
      </c>
      <c r="B98" s="12" t="s">
        <v>22</v>
      </c>
      <c r="C98" s="13" t="s">
        <v>19</v>
      </c>
      <c r="D98" s="14">
        <v>0.67054908485856912</v>
      </c>
      <c r="E98" s="14">
        <v>0.21422998607158661</v>
      </c>
      <c r="F98" s="14">
        <v>0.18381954410081036</v>
      </c>
      <c r="G98" s="14">
        <v>8.2415013691311143E-2</v>
      </c>
      <c r="H98" s="14">
        <v>6.0931399888454973E-2</v>
      </c>
      <c r="I98" s="14">
        <v>0.25163817127363097</v>
      </c>
      <c r="J98" s="15">
        <v>11.877354872954083</v>
      </c>
      <c r="K98" s="14">
        <v>0.81137453037958296</v>
      </c>
      <c r="L98" s="16">
        <v>2.927925120063026E-3</v>
      </c>
      <c r="M98" s="16">
        <v>2.9024266730714871E-2</v>
      </c>
      <c r="N98" s="16">
        <v>8.3265618279269843E-2</v>
      </c>
    </row>
    <row r="99" spans="1:14" x14ac:dyDescent="0.25">
      <c r="A99" s="11">
        <v>42019</v>
      </c>
      <c r="B99" s="12" t="s">
        <v>22</v>
      </c>
      <c r="C99" s="13" t="s">
        <v>19</v>
      </c>
      <c r="D99" s="14">
        <v>0.6544943820224719</v>
      </c>
      <c r="E99" s="14">
        <v>0.21553429961204529</v>
      </c>
      <c r="F99" s="14">
        <v>0.18362575093016972</v>
      </c>
      <c r="G99" s="14">
        <v>9.7279416728547993E-2</v>
      </c>
      <c r="H99" s="14">
        <v>0.11687711733908224</v>
      </c>
      <c r="I99" s="14">
        <v>0.2527064401422352</v>
      </c>
      <c r="J99" s="15">
        <v>11.683280626415645</v>
      </c>
      <c r="K99" s="14">
        <v>0.68199999999999994</v>
      </c>
      <c r="L99" s="16">
        <v>3.2480632255028181E-3</v>
      </c>
      <c r="M99" s="16">
        <v>1.392027096644065E-3</v>
      </c>
      <c r="N99" s="16">
        <v>0.21669221804425945</v>
      </c>
    </row>
    <row r="100" spans="1:14" x14ac:dyDescent="0.25">
      <c r="A100" s="11">
        <v>42019</v>
      </c>
      <c r="B100" s="12" t="s">
        <v>22</v>
      </c>
      <c r="C100" s="13" t="s">
        <v>19</v>
      </c>
      <c r="D100" s="14">
        <v>0.73153347732181428</v>
      </c>
      <c r="E100" s="14"/>
      <c r="F100" s="14"/>
      <c r="G100" s="14"/>
      <c r="H100" s="14">
        <v>6.4716489681426626E-2</v>
      </c>
      <c r="I100" s="14">
        <v>0.12918281781504601</v>
      </c>
      <c r="J100" s="15"/>
      <c r="K100" s="14"/>
    </row>
    <row r="101" spans="1:14" x14ac:dyDescent="0.25">
      <c r="A101" s="11">
        <v>42019</v>
      </c>
      <c r="B101" s="12" t="s">
        <v>22</v>
      </c>
      <c r="C101" s="13" t="s">
        <v>19</v>
      </c>
      <c r="D101" s="14">
        <v>0.75550360413013828</v>
      </c>
      <c r="E101" s="14"/>
      <c r="F101" s="14"/>
      <c r="G101" s="14"/>
      <c r="H101" s="14">
        <v>7.1324599708879055E-2</v>
      </c>
      <c r="I101" s="14">
        <v>0.12797125483692609</v>
      </c>
      <c r="J101" s="15"/>
      <c r="K101" s="14"/>
    </row>
    <row r="102" spans="1:14" x14ac:dyDescent="0.25">
      <c r="A102" s="11">
        <v>42019</v>
      </c>
      <c r="B102" s="12" t="s">
        <v>22</v>
      </c>
      <c r="C102" s="13" t="s">
        <v>19</v>
      </c>
      <c r="D102" s="14">
        <v>0.74547776122579279</v>
      </c>
      <c r="E102" s="14"/>
      <c r="F102" s="14"/>
      <c r="G102" s="14"/>
      <c r="H102" s="14">
        <v>6.2620281273131018E-2</v>
      </c>
      <c r="I102" s="14">
        <v>0.12091441526544501</v>
      </c>
      <c r="J102" s="15"/>
      <c r="K102" s="14"/>
    </row>
    <row r="103" spans="1:14" x14ac:dyDescent="0.25">
      <c r="A103" s="11">
        <v>42019</v>
      </c>
      <c r="B103" s="12" t="s">
        <v>22</v>
      </c>
      <c r="C103" s="13" t="s">
        <v>19</v>
      </c>
      <c r="D103" s="14">
        <v>0.75587379727008286</v>
      </c>
      <c r="E103" s="14"/>
      <c r="F103" s="14"/>
      <c r="G103" s="14"/>
      <c r="H103" s="14">
        <v>6.4231301939057905E-2</v>
      </c>
      <c r="I103" s="14">
        <v>0.13215246220903273</v>
      </c>
      <c r="J103" s="15"/>
      <c r="K103" s="14"/>
    </row>
    <row r="104" spans="1:14" x14ac:dyDescent="0.25">
      <c r="A104" s="11">
        <v>42019</v>
      </c>
      <c r="B104" s="12" t="s">
        <v>22</v>
      </c>
      <c r="C104" s="13" t="s">
        <v>19</v>
      </c>
      <c r="D104" s="14">
        <v>0.74006926054186184</v>
      </c>
      <c r="E104" s="14"/>
      <c r="F104" s="14"/>
      <c r="G104" s="14"/>
      <c r="H104" s="14">
        <v>6.6898014266435268E-2</v>
      </c>
      <c r="I104" s="14">
        <v>0.12644769318397611</v>
      </c>
      <c r="J104" s="15"/>
      <c r="K104" s="14"/>
    </row>
    <row r="105" spans="1:14" x14ac:dyDescent="0.25">
      <c r="A105" s="11">
        <v>42019</v>
      </c>
      <c r="B105" s="12" t="s">
        <v>22</v>
      </c>
      <c r="C105" s="13" t="s">
        <v>19</v>
      </c>
      <c r="D105" s="14">
        <v>0.73150565709312454</v>
      </c>
      <c r="E105" s="14"/>
      <c r="F105" s="14"/>
      <c r="G105" s="14"/>
      <c r="H105" s="14">
        <v>0.11148272017837257</v>
      </c>
      <c r="I105" s="14">
        <v>0.13330628803245501</v>
      </c>
      <c r="J105" s="15"/>
      <c r="K105" s="14"/>
    </row>
    <row r="106" spans="1:14" x14ac:dyDescent="0.25">
      <c r="A106" s="11">
        <v>42030</v>
      </c>
      <c r="B106" s="12" t="s">
        <v>22</v>
      </c>
      <c r="C106" s="13" t="s">
        <v>19</v>
      </c>
      <c r="D106" s="14">
        <v>0.8079470198675498</v>
      </c>
      <c r="E106" s="14">
        <v>0.17941638827323914</v>
      </c>
      <c r="F106" s="14">
        <v>0.37525754074640849</v>
      </c>
      <c r="G106" s="14">
        <v>5.3956110328161749E-2</v>
      </c>
      <c r="H106" s="14">
        <v>0.11287988422575967</v>
      </c>
      <c r="I106" s="14">
        <v>0.1898395721925133</v>
      </c>
      <c r="J106" s="15">
        <v>12.746843094474199</v>
      </c>
      <c r="K106" s="14">
        <v>0.79681956675988153</v>
      </c>
      <c r="L106" s="16">
        <v>2.5109248175976414E-3</v>
      </c>
      <c r="M106" s="16">
        <v>2.9282334492547149E-2</v>
      </c>
      <c r="N106" s="16">
        <v>5.4285487253695495E-2</v>
      </c>
    </row>
    <row r="107" spans="1:14" x14ac:dyDescent="0.25">
      <c r="A107" s="11">
        <v>42030</v>
      </c>
      <c r="B107" s="12" t="s">
        <v>22</v>
      </c>
      <c r="C107" s="13" t="s">
        <v>19</v>
      </c>
      <c r="D107" s="14">
        <v>0.83286908077994426</v>
      </c>
      <c r="E107" s="14">
        <v>0.15249289572238922</v>
      </c>
      <c r="F107" s="14">
        <v>0.1748686219442776</v>
      </c>
      <c r="G107" s="14">
        <v>3.7857430527597137E-2</v>
      </c>
      <c r="H107" s="14">
        <v>0.11546099290780165</v>
      </c>
      <c r="I107" s="14">
        <v>0.18208392267798162</v>
      </c>
      <c r="J107" s="15">
        <v>17.226746534097153</v>
      </c>
      <c r="K107" s="14">
        <v>0.83193919984704368</v>
      </c>
      <c r="L107" s="16">
        <v>6.2331056211490741E-3</v>
      </c>
      <c r="M107" s="16">
        <v>2.7257680326244819E-2</v>
      </c>
      <c r="N107" s="16">
        <v>5.9767083686479074E-2</v>
      </c>
    </row>
    <row r="108" spans="1:14" x14ac:dyDescent="0.25">
      <c r="A108" s="11">
        <v>42030</v>
      </c>
      <c r="B108" s="12" t="s">
        <v>22</v>
      </c>
      <c r="C108" s="13" t="s">
        <v>19</v>
      </c>
      <c r="D108" s="14">
        <v>0.82093663911845727</v>
      </c>
      <c r="F108" s="14">
        <v>0.21219161059327291</v>
      </c>
      <c r="G108" s="14">
        <v>6.6763906384676053E-2</v>
      </c>
      <c r="H108" s="14">
        <v>0.15533980582524287</v>
      </c>
      <c r="I108" s="14">
        <v>0.1739009717723283</v>
      </c>
      <c r="J108" s="15"/>
      <c r="K108" s="14">
        <v>0.74080101063089487</v>
      </c>
      <c r="L108" s="16">
        <v>4.4383248536409015E-3</v>
      </c>
      <c r="M108" s="16">
        <v>2.828326933624949E-2</v>
      </c>
      <c r="N108" s="16">
        <v>0.18133474651030856</v>
      </c>
    </row>
    <row r="109" spans="1:14" x14ac:dyDescent="0.25">
      <c r="A109" s="11">
        <v>42030</v>
      </c>
      <c r="B109" s="12" t="s">
        <v>22</v>
      </c>
      <c r="C109" s="13" t="s">
        <v>19</v>
      </c>
      <c r="D109" s="14">
        <v>0.5831062670299727</v>
      </c>
      <c r="F109" s="14"/>
      <c r="G109" s="14"/>
      <c r="H109" s="14">
        <v>0.12719836400817996</v>
      </c>
      <c r="I109" s="14">
        <v>9.0062111801241698E-2</v>
      </c>
      <c r="J109" s="15"/>
      <c r="K109" s="14"/>
    </row>
    <row r="110" spans="1:14" x14ac:dyDescent="0.25">
      <c r="A110" s="11">
        <v>42030</v>
      </c>
      <c r="B110" s="12" t="s">
        <v>22</v>
      </c>
      <c r="C110" s="13" t="s">
        <v>19</v>
      </c>
      <c r="D110" s="14">
        <v>0.53134328358208949</v>
      </c>
      <c r="F110" s="14"/>
      <c r="G110" s="14"/>
      <c r="H110" s="14">
        <v>0.11007427156732041</v>
      </c>
      <c r="I110" s="14">
        <v>0.10524261740600983</v>
      </c>
      <c r="J110" s="15"/>
      <c r="K110" s="14"/>
    </row>
    <row r="111" spans="1:14" x14ac:dyDescent="0.25">
      <c r="A111" s="11">
        <v>42030</v>
      </c>
      <c r="B111" s="12" t="s">
        <v>22</v>
      </c>
      <c r="C111" s="13" t="s">
        <v>19</v>
      </c>
      <c r="D111" s="14">
        <v>0.5421245421245422</v>
      </c>
      <c r="F111" s="14"/>
      <c r="G111" s="14"/>
      <c r="H111" s="14">
        <v>0.11652816251154174</v>
      </c>
      <c r="I111" s="14">
        <v>9.0188704586662921E-2</v>
      </c>
      <c r="J111" s="15"/>
      <c r="K111" s="14"/>
    </row>
    <row r="112" spans="1:14" x14ac:dyDescent="0.25">
      <c r="A112" s="11">
        <v>42030</v>
      </c>
      <c r="B112" s="12" t="s">
        <v>22</v>
      </c>
      <c r="C112" s="13" t="s">
        <v>19</v>
      </c>
      <c r="D112" s="14">
        <v>0.44736842105263158</v>
      </c>
      <c r="F112" s="14"/>
      <c r="G112" s="14"/>
      <c r="H112" s="14">
        <v>0.14504356016011288</v>
      </c>
      <c r="I112" s="14">
        <v>0.10124894751613767</v>
      </c>
      <c r="J112" s="15"/>
      <c r="K112" s="14"/>
    </row>
    <row r="113" spans="1:14" x14ac:dyDescent="0.25">
      <c r="A113" s="11">
        <v>42030</v>
      </c>
      <c r="B113" s="12" t="s">
        <v>22</v>
      </c>
      <c r="C113" s="13" t="s">
        <v>19</v>
      </c>
      <c r="D113" s="14">
        <v>0.46058091286307051</v>
      </c>
      <c r="F113" s="14"/>
      <c r="G113" s="14"/>
      <c r="H113" s="14">
        <v>0.12581290645322685</v>
      </c>
      <c r="I113" s="14">
        <v>9.2971221356376754E-2</v>
      </c>
      <c r="J113" s="15"/>
      <c r="K113" s="14"/>
    </row>
    <row r="114" spans="1:14" x14ac:dyDescent="0.25">
      <c r="A114" s="11">
        <v>42030</v>
      </c>
      <c r="B114" s="12" t="s">
        <v>22</v>
      </c>
      <c r="C114" s="13" t="s">
        <v>19</v>
      </c>
      <c r="D114" s="14">
        <v>0.45454545454545453</v>
      </c>
      <c r="F114" s="14"/>
      <c r="G114" s="14"/>
      <c r="H114" s="14">
        <v>0.13203797747847179</v>
      </c>
      <c r="I114" s="14">
        <v>9.8511693834160335E-2</v>
      </c>
      <c r="J114" s="15"/>
      <c r="K114" s="14"/>
    </row>
    <row r="115" spans="1:14" x14ac:dyDescent="0.25">
      <c r="A115" s="11">
        <v>42047</v>
      </c>
      <c r="B115" s="12" t="s">
        <v>22</v>
      </c>
      <c r="C115" s="13" t="s">
        <v>19</v>
      </c>
      <c r="D115" s="14">
        <v>0.2240663900414937</v>
      </c>
      <c r="E115" s="14">
        <v>0.13066054880619049</v>
      </c>
      <c r="F115" s="14">
        <v>0.22608684173724664</v>
      </c>
      <c r="G115" s="14">
        <v>5.0816818425260292E-2</v>
      </c>
      <c r="H115" s="14">
        <v>0.13427634276342792</v>
      </c>
      <c r="I115" s="14">
        <v>0.16682480807383654</v>
      </c>
      <c r="J115" s="18">
        <v>19.556237391630319</v>
      </c>
      <c r="K115" s="14">
        <v>0.57703566599719081</v>
      </c>
      <c r="L115" s="16">
        <v>6.3295609032645358E-3</v>
      </c>
      <c r="M115" s="16">
        <v>2.758699835802186E-2</v>
      </c>
      <c r="N115" s="16">
        <v>0.53496707215875994</v>
      </c>
    </row>
    <row r="116" spans="1:14" x14ac:dyDescent="0.25">
      <c r="A116" s="11">
        <v>42047</v>
      </c>
      <c r="B116" s="12" t="s">
        <v>22</v>
      </c>
      <c r="C116" s="13" t="s">
        <v>19</v>
      </c>
      <c r="D116" s="14">
        <v>0.23137254901960794</v>
      </c>
      <c r="E116" s="14">
        <v>0.15958364307880402</v>
      </c>
      <c r="F116" s="14">
        <v>0.21015558401202802</v>
      </c>
      <c r="G116" s="14">
        <v>5.2987293863217252E-2</v>
      </c>
      <c r="H116" s="14">
        <v>0.11053984575835485</v>
      </c>
      <c r="I116" s="14">
        <v>0.17031644808085619</v>
      </c>
      <c r="J116" s="18">
        <v>11.438987730213155</v>
      </c>
      <c r="K116" s="14">
        <v>0.73538119087367837</v>
      </c>
      <c r="L116" s="16">
        <v>4.3587532925198494E-3</v>
      </c>
      <c r="M116" s="16">
        <v>2.8318634474525515E-2</v>
      </c>
      <c r="N116" s="16">
        <v>0.17753299414563606</v>
      </c>
    </row>
    <row r="117" spans="1:14" x14ac:dyDescent="0.25">
      <c r="A117" s="11">
        <v>42047</v>
      </c>
      <c r="B117" s="12" t="s">
        <v>22</v>
      </c>
      <c r="C117" s="13" t="s">
        <v>19</v>
      </c>
      <c r="D117" s="14">
        <v>0.24334600760456279</v>
      </c>
      <c r="E117" s="14">
        <v>0.17011469602584839</v>
      </c>
      <c r="F117" s="14">
        <v>0.20450241979391806</v>
      </c>
      <c r="G117" s="14">
        <v>3.2627205231262356E-2</v>
      </c>
      <c r="H117" s="14">
        <v>0.11183275827075267</v>
      </c>
      <c r="I117" s="14">
        <v>0.137385170603675</v>
      </c>
      <c r="J117" s="18">
        <v>15.316502753454651</v>
      </c>
      <c r="K117" s="14">
        <v>0.85733555833680997</v>
      </c>
      <c r="L117" s="16">
        <v>6.1547975496820369E-3</v>
      </c>
      <c r="M117" s="16">
        <v>2.716024232995402E-2</v>
      </c>
      <c r="N117" s="16">
        <v>5.6887914494918264E-2</v>
      </c>
    </row>
    <row r="118" spans="1:14" x14ac:dyDescent="0.25">
      <c r="A118" s="11">
        <v>42047</v>
      </c>
      <c r="B118" s="12" t="s">
        <v>22</v>
      </c>
      <c r="C118" s="13" t="s">
        <v>19</v>
      </c>
      <c r="D118" s="14">
        <v>0.4306049822064057</v>
      </c>
      <c r="E118" s="14"/>
      <c r="F118" s="14"/>
      <c r="G118" s="14"/>
      <c r="H118" s="14">
        <v>0.10499462943071969</v>
      </c>
      <c r="I118" s="14">
        <v>0.33471664739097939</v>
      </c>
      <c r="J118" s="18"/>
      <c r="K118" s="14"/>
    </row>
    <row r="119" spans="1:14" x14ac:dyDescent="0.25">
      <c r="A119" s="11">
        <v>42047</v>
      </c>
      <c r="B119" s="12" t="s">
        <v>22</v>
      </c>
      <c r="C119" s="13" t="s">
        <v>19</v>
      </c>
      <c r="D119" s="14">
        <v>0.54005934718100879</v>
      </c>
      <c r="E119" s="14"/>
      <c r="F119" s="14"/>
      <c r="G119" s="14"/>
      <c r="H119" s="14">
        <v>0.11667401852668724</v>
      </c>
      <c r="I119" s="14">
        <v>0.15977834218425249</v>
      </c>
      <c r="J119" s="18"/>
      <c r="K119" s="14"/>
    </row>
    <row r="120" spans="1:14" x14ac:dyDescent="0.25">
      <c r="A120" s="11">
        <v>42047</v>
      </c>
      <c r="B120" s="12" t="s">
        <v>22</v>
      </c>
      <c r="C120" s="13" t="s">
        <v>19</v>
      </c>
      <c r="D120" s="14">
        <v>0.45230769230769241</v>
      </c>
      <c r="E120" s="14"/>
      <c r="F120" s="14"/>
      <c r="G120" s="14"/>
      <c r="H120" s="14">
        <v>9.9458394879369472E-2</v>
      </c>
      <c r="I120" s="14">
        <v>0.17593272920238426</v>
      </c>
      <c r="J120" s="18"/>
      <c r="K120" s="14"/>
    </row>
    <row r="121" spans="1:14" x14ac:dyDescent="0.25">
      <c r="A121" s="11">
        <v>42047</v>
      </c>
      <c r="B121" s="12" t="s">
        <v>22</v>
      </c>
      <c r="C121" s="13" t="s">
        <v>19</v>
      </c>
      <c r="D121" s="14">
        <v>0.7781818181818182</v>
      </c>
      <c r="E121" s="14"/>
      <c r="F121" s="14"/>
      <c r="G121" s="14"/>
      <c r="H121" s="14">
        <v>0.14367237327962401</v>
      </c>
      <c r="I121" s="14">
        <v>0.10879629629629774</v>
      </c>
      <c r="J121" s="18"/>
      <c r="K121" s="14"/>
    </row>
    <row r="122" spans="1:14" x14ac:dyDescent="0.25">
      <c r="A122" s="11">
        <v>42047</v>
      </c>
      <c r="B122" s="12" t="s">
        <v>22</v>
      </c>
      <c r="C122" s="13" t="s">
        <v>19</v>
      </c>
      <c r="D122" s="14">
        <v>0.75986842105263153</v>
      </c>
      <c r="E122" s="14"/>
      <c r="F122" s="14"/>
      <c r="G122" s="14"/>
      <c r="H122" s="14">
        <v>0.10266159695817523</v>
      </c>
      <c r="I122" s="14">
        <v>0.10739516494912252</v>
      </c>
      <c r="J122" s="18"/>
      <c r="K122" s="14"/>
    </row>
    <row r="123" spans="1:14" x14ac:dyDescent="0.25">
      <c r="A123" s="11">
        <v>42047</v>
      </c>
      <c r="B123" s="12" t="s">
        <v>22</v>
      </c>
      <c r="C123" s="13" t="s">
        <v>19</v>
      </c>
      <c r="D123" s="14">
        <v>0.76642335766423364</v>
      </c>
      <c r="E123" s="14"/>
      <c r="F123" s="14"/>
      <c r="G123" s="14"/>
      <c r="H123" s="14">
        <v>0.10319479785128649</v>
      </c>
      <c r="I123" s="14">
        <v>0.10612991765782197</v>
      </c>
      <c r="J123" s="18"/>
      <c r="K123" s="14"/>
    </row>
    <row r="124" spans="1:14" x14ac:dyDescent="0.25">
      <c r="A124" s="11">
        <v>42058</v>
      </c>
      <c r="B124" s="12" t="s">
        <v>22</v>
      </c>
      <c r="C124" s="13" t="s">
        <v>19</v>
      </c>
      <c r="D124" s="14">
        <v>0.44999999999999996</v>
      </c>
      <c r="E124" s="14">
        <v>0.17192770540714264</v>
      </c>
      <c r="G124" s="14">
        <v>2.391141906120486E-2</v>
      </c>
      <c r="H124" s="14">
        <v>0.13821138211382133</v>
      </c>
      <c r="I124" s="14">
        <v>0.16424379232505565</v>
      </c>
      <c r="J124" s="18">
        <v>14.016609127176215</v>
      </c>
      <c r="K124" s="14">
        <v>0.8254695591990644</v>
      </c>
      <c r="L124" s="16">
        <v>6.0932495741852161E-3</v>
      </c>
      <c r="M124" s="16">
        <v>2.7283338280947658E-2</v>
      </c>
      <c r="N124" s="16">
        <v>9.5223510661509234E-2</v>
      </c>
    </row>
    <row r="125" spans="1:14" x14ac:dyDescent="0.25">
      <c r="A125" s="11">
        <v>42058</v>
      </c>
      <c r="B125" s="12" t="s">
        <v>22</v>
      </c>
      <c r="C125" s="13" t="s">
        <v>19</v>
      </c>
      <c r="D125" s="14">
        <v>0.44654088050314461</v>
      </c>
      <c r="E125" s="14">
        <v>9.7070559859275818E-2</v>
      </c>
      <c r="G125" s="14">
        <v>5.6268100951594041E-2</v>
      </c>
      <c r="H125" s="14">
        <v>0.1104368932038835</v>
      </c>
      <c r="I125" s="14">
        <v>0.15467685662070099</v>
      </c>
      <c r="J125" s="18">
        <v>19.694482979355403</v>
      </c>
      <c r="K125" s="14">
        <v>0.75242089906081877</v>
      </c>
      <c r="L125" s="16">
        <v>3.4115163561094721E-3</v>
      </c>
      <c r="M125" s="16">
        <v>2.8646186309805824E-2</v>
      </c>
      <c r="N125" s="16">
        <v>8.7310199526203752E-2</v>
      </c>
    </row>
    <row r="126" spans="1:14" x14ac:dyDescent="0.25">
      <c r="A126" s="11">
        <v>42058</v>
      </c>
      <c r="B126" s="12" t="s">
        <v>22</v>
      </c>
      <c r="C126" s="13" t="s">
        <v>19</v>
      </c>
      <c r="D126" s="14">
        <v>0.46428571428571425</v>
      </c>
      <c r="E126" s="14">
        <v>9.443732351064682E-2</v>
      </c>
      <c r="G126" s="14">
        <v>2.9731392249325014E-2</v>
      </c>
      <c r="H126" s="14">
        <v>0.13389573869781524</v>
      </c>
      <c r="I126" s="14">
        <v>0.16905925473427053</v>
      </c>
      <c r="J126" s="18">
        <v>27.133835833117097</v>
      </c>
      <c r="K126" s="14">
        <v>0.85176470588235287</v>
      </c>
      <c r="L126" s="16">
        <v>3.7120722577175069E-3</v>
      </c>
      <c r="M126" s="16">
        <v>1.3920270966440646E-3</v>
      </c>
      <c r="N126" s="16">
        <v>5.3361038704689154E-2</v>
      </c>
    </row>
    <row r="127" spans="1:14" x14ac:dyDescent="0.25">
      <c r="A127" s="11">
        <v>42058</v>
      </c>
      <c r="B127" s="12" t="s">
        <v>22</v>
      </c>
      <c r="C127" s="13" t="s">
        <v>19</v>
      </c>
      <c r="D127" s="14">
        <v>0.27142857142857146</v>
      </c>
      <c r="E127" s="14">
        <v>0.17535585165023804</v>
      </c>
      <c r="F127" s="14">
        <v>0.19027358060227734</v>
      </c>
      <c r="G127" s="14"/>
      <c r="H127" s="14">
        <v>0.36815920398009638</v>
      </c>
      <c r="I127" s="14">
        <v>0.20947983415001786</v>
      </c>
      <c r="J127" s="18">
        <v>12.173773947708058</v>
      </c>
      <c r="K127" s="14"/>
    </row>
    <row r="128" spans="1:14" x14ac:dyDescent="0.25">
      <c r="A128" s="11">
        <v>42058</v>
      </c>
      <c r="B128" s="12" t="s">
        <v>22</v>
      </c>
      <c r="C128" s="13" t="s">
        <v>19</v>
      </c>
      <c r="D128" s="14">
        <v>0.28235294117647064</v>
      </c>
      <c r="E128" s="14">
        <v>0.11668862402439117</v>
      </c>
      <c r="F128" s="14">
        <v>0.16517725242795747</v>
      </c>
      <c r="G128" s="14"/>
      <c r="H128" s="14">
        <v>8.4136454030900865E-2</v>
      </c>
      <c r="I128" s="14">
        <v>0.21930837692778105</v>
      </c>
      <c r="J128" s="18">
        <v>14.903561954584443</v>
      </c>
      <c r="K128" s="14"/>
    </row>
    <row r="129" spans="1:14" x14ac:dyDescent="0.25">
      <c r="A129" s="11">
        <v>42058</v>
      </c>
      <c r="B129" s="12" t="s">
        <v>22</v>
      </c>
      <c r="C129" s="13" t="s">
        <v>19</v>
      </c>
      <c r="D129" s="14">
        <v>0.29292929292929293</v>
      </c>
      <c r="E129" s="14">
        <v>7.6355338096618652E-2</v>
      </c>
      <c r="F129" s="14">
        <v>0.1859282588387976</v>
      </c>
      <c r="G129" s="14"/>
      <c r="H129" s="14">
        <v>8.496732026143794E-2</v>
      </c>
      <c r="I129" s="14">
        <v>0.14525094658825338</v>
      </c>
      <c r="J129" s="18">
        <v>32.883154961242127</v>
      </c>
      <c r="K129" s="14"/>
    </row>
    <row r="130" spans="1:14" x14ac:dyDescent="0.25">
      <c r="A130" s="11">
        <v>42058</v>
      </c>
      <c r="B130" s="12" t="s">
        <v>22</v>
      </c>
      <c r="C130" s="13" t="s">
        <v>19</v>
      </c>
      <c r="D130" s="14">
        <v>0.55956678700361007</v>
      </c>
      <c r="E130" s="14"/>
      <c r="F130" s="14"/>
      <c r="G130" s="14"/>
      <c r="H130" s="14">
        <v>0.24827586206896535</v>
      </c>
      <c r="I130" s="14">
        <v>0.13734104046242809</v>
      </c>
      <c r="J130" s="18"/>
      <c r="K130" s="14"/>
    </row>
    <row r="131" spans="1:14" x14ac:dyDescent="0.25">
      <c r="A131" s="11">
        <v>42058</v>
      </c>
      <c r="B131" s="12" t="s">
        <v>22</v>
      </c>
      <c r="C131" s="13" t="s">
        <v>19</v>
      </c>
      <c r="D131" s="14">
        <v>0.53094462540716614</v>
      </c>
      <c r="E131" s="14"/>
      <c r="F131" s="14"/>
      <c r="G131" s="14"/>
      <c r="H131" s="14">
        <v>0.14955659101157392</v>
      </c>
      <c r="I131" s="14">
        <v>0.1223642172523961</v>
      </c>
      <c r="J131" s="18"/>
      <c r="K131" s="14"/>
    </row>
    <row r="132" spans="1:14" x14ac:dyDescent="0.25">
      <c r="A132" s="11">
        <v>42058</v>
      </c>
      <c r="B132" s="12" t="s">
        <v>22</v>
      </c>
      <c r="C132" s="13" t="s">
        <v>19</v>
      </c>
      <c r="D132" s="14">
        <v>0.55625000000000013</v>
      </c>
      <c r="E132" s="14"/>
      <c r="F132" s="14"/>
      <c r="G132" s="14"/>
      <c r="H132" s="14">
        <v>0.1459504476368938</v>
      </c>
      <c r="I132" s="14">
        <v>0.12241731318905716</v>
      </c>
      <c r="J132" s="18"/>
      <c r="K132" s="14"/>
    </row>
    <row r="133" spans="1:14" x14ac:dyDescent="0.25">
      <c r="A133" s="11">
        <v>42072</v>
      </c>
      <c r="B133" s="12" t="s">
        <v>23</v>
      </c>
      <c r="C133" s="13" t="s">
        <v>19</v>
      </c>
      <c r="D133" s="14">
        <v>0.2232142857142857</v>
      </c>
      <c r="E133" s="14">
        <v>9.3861721456050873E-2</v>
      </c>
      <c r="F133" s="14">
        <v>0.199299807896471</v>
      </c>
      <c r="G133" s="14">
        <v>3.7777628665357624E-2</v>
      </c>
      <c r="H133" s="14">
        <v>0.18696549690356812</v>
      </c>
      <c r="I133" s="14">
        <v>0.11238573221007424</v>
      </c>
      <c r="J133" s="18">
        <v>26.607452174396904</v>
      </c>
      <c r="K133" s="14">
        <v>0.89090909090909087</v>
      </c>
      <c r="L133" s="16">
        <v>3.7120722577175069E-3</v>
      </c>
      <c r="M133" s="16">
        <v>4.6400903221468798E-4</v>
      </c>
      <c r="N133" s="16">
        <v>6.2641219348982924E-2</v>
      </c>
    </row>
    <row r="134" spans="1:14" x14ac:dyDescent="0.25">
      <c r="A134" s="11">
        <v>42072</v>
      </c>
      <c r="B134" s="12" t="s">
        <v>23</v>
      </c>
      <c r="C134" s="13" t="s">
        <v>19</v>
      </c>
      <c r="D134" s="14">
        <v>0.23655913978494614</v>
      </c>
      <c r="E134" s="14">
        <v>9.6849136054515839E-2</v>
      </c>
      <c r="F134" s="14">
        <v>0.27686990284798163</v>
      </c>
      <c r="G134" s="14">
        <v>7.3842639252824249E-2</v>
      </c>
      <c r="H134" s="14">
        <v>0.2303290414878405</v>
      </c>
      <c r="I134" s="14">
        <v>0.11435661113080509</v>
      </c>
      <c r="J134" s="18">
        <v>26.282713321795406</v>
      </c>
      <c r="K134" s="14">
        <v>0.66487603305785126</v>
      </c>
      <c r="L134" s="16">
        <v>1.8560361288587533E-2</v>
      </c>
      <c r="M134" s="16">
        <v>9.2801806442937749E-4</v>
      </c>
      <c r="N134" s="16">
        <v>0.35682294577309531</v>
      </c>
    </row>
    <row r="135" spans="1:14" x14ac:dyDescent="0.25">
      <c r="A135" s="11">
        <v>42072</v>
      </c>
      <c r="B135" s="12" t="s">
        <v>23</v>
      </c>
      <c r="C135" s="13" t="s">
        <v>19</v>
      </c>
      <c r="D135" s="14">
        <v>0.24603174603174602</v>
      </c>
      <c r="E135" s="14">
        <v>0.13903272151947021</v>
      </c>
      <c r="F135" s="14">
        <v>0.1859299454809154</v>
      </c>
      <c r="G135" s="14">
        <v>4.8708684597872046E-2</v>
      </c>
      <c r="H135" s="14">
        <v>0.14864601597506322</v>
      </c>
      <c r="I135" s="14">
        <v>0.10124666714707871</v>
      </c>
      <c r="J135" s="18">
        <v>17.199050665742941</v>
      </c>
      <c r="K135" s="14">
        <v>0.63440000000000007</v>
      </c>
      <c r="L135" s="16">
        <v>3.1552614190598807E-2</v>
      </c>
      <c r="M135" s="16">
        <v>5.5681083865762584E-3</v>
      </c>
      <c r="N135" s="16">
        <v>0.38698353286705006</v>
      </c>
    </row>
    <row r="136" spans="1:14" x14ac:dyDescent="0.25">
      <c r="A136" s="11">
        <v>42072</v>
      </c>
      <c r="B136" s="12" t="s">
        <v>23</v>
      </c>
      <c r="C136" s="13" t="s">
        <v>19</v>
      </c>
      <c r="D136" s="14">
        <v>0.54304635761589404</v>
      </c>
      <c r="E136" s="14"/>
      <c r="F136" s="14"/>
      <c r="G136" s="14"/>
      <c r="H136" s="14">
        <v>0.14931588340273638</v>
      </c>
      <c r="I136" s="14">
        <v>8.1456154465003636E-2</v>
      </c>
      <c r="J136" s="18"/>
      <c r="K136" s="14"/>
    </row>
    <row r="137" spans="1:14" x14ac:dyDescent="0.25">
      <c r="A137" s="11">
        <v>42072</v>
      </c>
      <c r="B137" s="12" t="s">
        <v>23</v>
      </c>
      <c r="C137" s="13" t="s">
        <v>19</v>
      </c>
      <c r="D137" s="14">
        <v>0.54581673306772904</v>
      </c>
      <c r="E137" s="14"/>
      <c r="F137" s="14"/>
      <c r="G137" s="14"/>
      <c r="H137" s="14">
        <v>0.12970297029702982</v>
      </c>
      <c r="I137" s="14">
        <v>7.0228464752422864E-2</v>
      </c>
      <c r="J137" s="18"/>
      <c r="K137" s="14"/>
    </row>
    <row r="138" spans="1:14" x14ac:dyDescent="0.25">
      <c r="A138" s="11">
        <v>42072</v>
      </c>
      <c r="B138" s="12" t="s">
        <v>23</v>
      </c>
      <c r="C138" s="13" t="s">
        <v>19</v>
      </c>
      <c r="D138" s="14">
        <v>0.77358490566037741</v>
      </c>
      <c r="E138" s="14"/>
      <c r="F138" s="14"/>
      <c r="G138" s="14"/>
      <c r="H138" s="14">
        <v>0.12085816448152553</v>
      </c>
      <c r="I138" s="14">
        <v>0.14525094658825338</v>
      </c>
      <c r="J138" s="18"/>
      <c r="K138" s="14"/>
    </row>
    <row r="139" spans="1:14" x14ac:dyDescent="0.25">
      <c r="A139" s="11">
        <v>42072</v>
      </c>
      <c r="B139" s="12" t="s">
        <v>23</v>
      </c>
      <c r="C139" s="13" t="s">
        <v>19</v>
      </c>
      <c r="D139" s="14">
        <v>0.38907849829351537</v>
      </c>
      <c r="E139" s="14"/>
      <c r="F139" s="14"/>
      <c r="G139" s="14"/>
      <c r="H139" s="14">
        <v>0.1287748396182129</v>
      </c>
      <c r="I139" s="14">
        <v>0.16496958928449548</v>
      </c>
      <c r="J139" s="18"/>
      <c r="K139" s="14"/>
    </row>
    <row r="140" spans="1:14" x14ac:dyDescent="0.25">
      <c r="A140" s="11">
        <v>42072</v>
      </c>
      <c r="B140" s="12" t="s">
        <v>23</v>
      </c>
      <c r="C140" s="13" t="s">
        <v>19</v>
      </c>
      <c r="D140" s="14">
        <v>0.4532967032967033</v>
      </c>
      <c r="E140" s="14"/>
      <c r="F140" s="14"/>
      <c r="G140" s="14"/>
      <c r="H140" s="14">
        <v>0.14725312934631452</v>
      </c>
      <c r="I140" s="14">
        <v>0.14877145742174358</v>
      </c>
      <c r="J140" s="18"/>
      <c r="K140" s="14"/>
    </row>
    <row r="141" spans="1:14" x14ac:dyDescent="0.25">
      <c r="A141" s="11">
        <v>42072</v>
      </c>
      <c r="B141" s="12" t="s">
        <v>23</v>
      </c>
      <c r="C141" s="13" t="s">
        <v>19</v>
      </c>
      <c r="D141" s="14">
        <v>0.52735229759299784</v>
      </c>
      <c r="E141" s="14"/>
      <c r="F141" s="14"/>
      <c r="G141" s="14"/>
      <c r="H141" s="14">
        <v>0.13488222007099093</v>
      </c>
      <c r="I141" s="14">
        <v>0.10533199969223708</v>
      </c>
      <c r="J141" s="18"/>
      <c r="K141" s="14"/>
    </row>
    <row r="142" spans="1:14" x14ac:dyDescent="0.25">
      <c r="A142" s="11">
        <v>42081</v>
      </c>
      <c r="B142" s="12" t="s">
        <v>23</v>
      </c>
      <c r="C142" s="13" t="s">
        <v>19</v>
      </c>
      <c r="D142" s="14">
        <v>0.59509202453987731</v>
      </c>
      <c r="E142" s="14">
        <v>0.13562321662902832</v>
      </c>
      <c r="F142" s="14">
        <v>0.14397978349666501</v>
      </c>
      <c r="G142" s="14">
        <v>6.6439181051767077E-2</v>
      </c>
      <c r="H142" s="14">
        <v>0.14898001236348668</v>
      </c>
      <c r="I142" s="14">
        <v>0.26250089676447397</v>
      </c>
      <c r="J142" s="18">
        <v>19.513159120674349</v>
      </c>
      <c r="K142" s="14">
        <v>0.80157480314960627</v>
      </c>
      <c r="L142" s="16">
        <v>3.7120722577175069E-3</v>
      </c>
      <c r="M142" s="16">
        <v>4.6400903221468798E-4</v>
      </c>
      <c r="N142" s="16">
        <v>0.11275419482816926</v>
      </c>
    </row>
    <row r="143" spans="1:14" x14ac:dyDescent="0.25">
      <c r="A143" s="11">
        <v>42081</v>
      </c>
      <c r="B143" s="12" t="s">
        <v>23</v>
      </c>
      <c r="C143" s="13" t="s">
        <v>19</v>
      </c>
      <c r="D143" s="14">
        <v>0.63432835820895517</v>
      </c>
      <c r="E143" s="14">
        <v>0.19166232645511627</v>
      </c>
      <c r="F143" s="14">
        <v>0.20434381740911983</v>
      </c>
      <c r="G143" s="14">
        <v>8.4364755469316113E-2</v>
      </c>
      <c r="H143" s="14">
        <v>0.12071293545773676</v>
      </c>
      <c r="I143" s="14">
        <v>0.11992499592369156</v>
      </c>
      <c r="J143" s="18">
        <v>12.370657959215661</v>
      </c>
      <c r="K143" s="14">
        <v>0.35878787878787877</v>
      </c>
      <c r="L143" s="16">
        <v>2.78405419328813E-2</v>
      </c>
      <c r="M143" s="16">
        <v>8.8161716120790778E-3</v>
      </c>
      <c r="N143" s="16">
        <v>0.45426484253817984</v>
      </c>
    </row>
    <row r="144" spans="1:14" x14ac:dyDescent="0.25">
      <c r="A144" s="11">
        <v>42081</v>
      </c>
      <c r="B144" s="12" t="s">
        <v>23</v>
      </c>
      <c r="C144" s="13" t="s">
        <v>19</v>
      </c>
      <c r="D144" s="14">
        <v>0.57948717948717954</v>
      </c>
      <c r="E144" s="14">
        <v>0.18899431824684143</v>
      </c>
      <c r="F144" s="14">
        <v>0.16853721068717903</v>
      </c>
      <c r="G144" s="14">
        <v>2.9580662393145642E-2</v>
      </c>
      <c r="H144" s="14">
        <v>0.12332912988650713</v>
      </c>
      <c r="I144" s="14">
        <v>0.11227278939455992</v>
      </c>
      <c r="J144" s="18">
        <v>13.440580345928636</v>
      </c>
      <c r="K144" s="14">
        <v>0.6647887323943662</v>
      </c>
      <c r="L144" s="16">
        <v>9.2801806442937666E-3</v>
      </c>
      <c r="M144" s="16">
        <v>4.6400903221468874E-4</v>
      </c>
      <c r="N144" s="16">
        <v>0.21112410965768319</v>
      </c>
    </row>
    <row r="145" spans="1:14" x14ac:dyDescent="0.25">
      <c r="A145" s="11">
        <v>42081</v>
      </c>
      <c r="B145" s="12" t="s">
        <v>23</v>
      </c>
      <c r="C145" s="13" t="s">
        <v>19</v>
      </c>
      <c r="D145" s="14">
        <v>0.84883720930232565</v>
      </c>
      <c r="E145" s="14"/>
      <c r="F145" s="14"/>
      <c r="G145" s="14"/>
      <c r="H145" s="14"/>
      <c r="I145" s="14">
        <v>0.13404637364353161</v>
      </c>
      <c r="J145" s="18"/>
      <c r="K145" s="14"/>
    </row>
    <row r="146" spans="1:14" x14ac:dyDescent="0.25">
      <c r="A146" s="11">
        <v>42081</v>
      </c>
      <c r="B146" s="12" t="s">
        <v>23</v>
      </c>
      <c r="C146" s="13" t="s">
        <v>19</v>
      </c>
      <c r="D146" s="14">
        <v>0.85372340425531912</v>
      </c>
      <c r="E146" s="14"/>
      <c r="F146" s="14"/>
      <c r="G146" s="14"/>
      <c r="H146" s="14">
        <v>9.8674521354933264E-2</v>
      </c>
      <c r="I146" s="14">
        <v>0.14483938414750069</v>
      </c>
      <c r="J146" s="18"/>
      <c r="K146" s="14"/>
    </row>
    <row r="147" spans="1:14" x14ac:dyDescent="0.25">
      <c r="A147" s="11">
        <v>42081</v>
      </c>
      <c r="B147" s="12" t="s">
        <v>23</v>
      </c>
      <c r="C147" s="13" t="s">
        <v>19</v>
      </c>
      <c r="D147" s="14">
        <v>0.85636856368563685</v>
      </c>
      <c r="E147" s="14"/>
      <c r="F147" s="14"/>
      <c r="G147" s="14"/>
      <c r="H147" s="14">
        <v>8.4250837721397853E-2</v>
      </c>
      <c r="I147" s="14">
        <v>0.13608500204331753</v>
      </c>
      <c r="J147" s="18"/>
      <c r="K147" s="14"/>
    </row>
    <row r="148" spans="1:14" x14ac:dyDescent="0.25">
      <c r="A148" s="11">
        <v>42081</v>
      </c>
      <c r="B148" s="12" t="s">
        <v>23</v>
      </c>
      <c r="C148" s="13" t="s">
        <v>19</v>
      </c>
      <c r="D148" s="14">
        <v>0.76250000000000007</v>
      </c>
      <c r="E148" s="14"/>
      <c r="F148" s="14"/>
      <c r="G148" s="14"/>
      <c r="H148" s="14">
        <v>0.10961848468565272</v>
      </c>
      <c r="I148" s="14">
        <v>0.1114268317434545</v>
      </c>
      <c r="J148" s="18"/>
      <c r="K148" s="14"/>
    </row>
    <row r="149" spans="1:14" x14ac:dyDescent="0.25">
      <c r="A149" s="11">
        <v>42081</v>
      </c>
      <c r="B149" s="12" t="s">
        <v>23</v>
      </c>
      <c r="C149" s="13" t="s">
        <v>19</v>
      </c>
      <c r="D149" s="14">
        <v>0.74285714285714288</v>
      </c>
      <c r="E149" s="14"/>
      <c r="F149" s="14"/>
      <c r="G149" s="14"/>
      <c r="H149" s="14">
        <v>8.9663760896637745E-2</v>
      </c>
      <c r="I149" s="14">
        <v>0.11227816008692552</v>
      </c>
      <c r="J149" s="18"/>
      <c r="K149" s="14"/>
    </row>
    <row r="150" spans="1:14" x14ac:dyDescent="0.25">
      <c r="A150" s="11">
        <v>42081</v>
      </c>
      <c r="B150" s="12" t="s">
        <v>23</v>
      </c>
      <c r="C150" s="13" t="s">
        <v>19</v>
      </c>
      <c r="D150" s="14">
        <v>0.73943661971830987</v>
      </c>
      <c r="E150" s="14"/>
      <c r="F150" s="14"/>
      <c r="G150" s="14"/>
      <c r="H150" s="14">
        <v>7.564575645756455E-2</v>
      </c>
      <c r="I150" s="14">
        <v>0.11682242990654222</v>
      </c>
      <c r="J150" s="18"/>
      <c r="K150" s="14"/>
    </row>
    <row r="151" spans="1:14" x14ac:dyDescent="0.25">
      <c r="A151" s="11">
        <v>42103</v>
      </c>
      <c r="B151" s="12" t="s">
        <v>23</v>
      </c>
      <c r="C151" s="13" t="s">
        <v>19</v>
      </c>
      <c r="D151" s="14">
        <v>0.64309867814325239</v>
      </c>
      <c r="E151" s="14">
        <v>0.11689411848783493</v>
      </c>
      <c r="F151" s="14">
        <v>7.7922027625888138E-2</v>
      </c>
      <c r="G151" s="14">
        <v>7.8991596638769909E-3</v>
      </c>
      <c r="H151" s="14">
        <v>8.2684411723063844E-2</v>
      </c>
      <c r="I151" s="14">
        <v>0.30466003440795952</v>
      </c>
      <c r="J151" s="18">
        <v>16.857554621909262</v>
      </c>
      <c r="K151" s="14">
        <v>0.82434489283804346</v>
      </c>
      <c r="L151" s="16">
        <v>3.0148780380309711E-3</v>
      </c>
      <c r="M151" s="16">
        <v>2.9078984947460008E-2</v>
      </c>
      <c r="N151" s="16">
        <v>8.1162992343473059E-2</v>
      </c>
    </row>
    <row r="152" spans="1:14" x14ac:dyDescent="0.25">
      <c r="A152" s="11">
        <v>42103</v>
      </c>
      <c r="B152" s="12" t="s">
        <v>23</v>
      </c>
      <c r="C152" s="13" t="s">
        <v>19</v>
      </c>
      <c r="D152" s="14">
        <v>0.59818481848184812</v>
      </c>
      <c r="E152" s="14">
        <v>0.11583355814218523</v>
      </c>
      <c r="F152" s="14">
        <v>9.9901306556205313E-2</v>
      </c>
      <c r="G152" s="14">
        <v>2.0218615879825281E-2</v>
      </c>
      <c r="H152" s="14">
        <v>3.8822461026184474E-2</v>
      </c>
      <c r="I152" s="14">
        <v>0.23005411405577811</v>
      </c>
      <c r="J152" s="18">
        <v>11.81693322219447</v>
      </c>
      <c r="K152" s="14">
        <v>0.72721969948683873</v>
      </c>
      <c r="L152" s="16">
        <v>4.81850009010815E-3</v>
      </c>
      <c r="M152" s="16">
        <v>2.8106443644869375E-2</v>
      </c>
      <c r="N152" s="16">
        <v>0.29370747338237196</v>
      </c>
    </row>
    <row r="153" spans="1:14" x14ac:dyDescent="0.25">
      <c r="A153" s="11">
        <v>42103</v>
      </c>
      <c r="B153" s="12" t="s">
        <v>23</v>
      </c>
      <c r="C153" s="13" t="s">
        <v>19</v>
      </c>
      <c r="D153" s="14">
        <v>0.62052456286427971</v>
      </c>
      <c r="E153" s="14">
        <v>0.11919309943914412</v>
      </c>
      <c r="F153" s="14">
        <v>9.9853146920722446E-2</v>
      </c>
      <c r="G153" s="14">
        <v>6.3935194483455381E-3</v>
      </c>
      <c r="H153" s="14">
        <v>6.2096941959642105E-2</v>
      </c>
      <c r="I153" s="14">
        <v>0.40529419832670449</v>
      </c>
      <c r="J153" s="18">
        <v>13.671004693324914</v>
      </c>
      <c r="K153" s="14">
        <v>0.77489442974540479</v>
      </c>
      <c r="L153" s="16">
        <v>4.7212459598490863E-3</v>
      </c>
      <c r="M153" s="16">
        <v>2.8115284929438385E-2</v>
      </c>
      <c r="N153" s="16">
        <v>0.19433143482674706</v>
      </c>
    </row>
    <row r="154" spans="1:14" x14ac:dyDescent="0.25">
      <c r="A154" s="11">
        <v>42103</v>
      </c>
      <c r="B154" s="12" t="s">
        <v>23</v>
      </c>
      <c r="C154" s="13" t="s">
        <v>19</v>
      </c>
      <c r="D154" s="14">
        <v>0.64807436918990702</v>
      </c>
      <c r="G154" s="14"/>
      <c r="H154" s="14">
        <v>8.8793745346239517E-2</v>
      </c>
      <c r="I154" s="14">
        <v>0.44537316971960339</v>
      </c>
      <c r="J154" s="18"/>
      <c r="K154" s="14"/>
    </row>
    <row r="155" spans="1:14" x14ac:dyDescent="0.25">
      <c r="A155" s="11">
        <v>42103</v>
      </c>
      <c r="B155" s="12" t="s">
        <v>23</v>
      </c>
      <c r="C155" s="13" t="s">
        <v>19</v>
      </c>
      <c r="D155" s="14">
        <v>0.6204667297382529</v>
      </c>
      <c r="G155" s="14"/>
      <c r="H155" s="14">
        <v>9.9624241256383139E-2</v>
      </c>
      <c r="I155" s="14">
        <v>0.11726539009336877</v>
      </c>
      <c r="J155" s="18"/>
      <c r="K155" s="14"/>
    </row>
    <row r="156" spans="1:14" x14ac:dyDescent="0.25">
      <c r="A156" s="11">
        <v>42103</v>
      </c>
      <c r="B156" s="12" t="s">
        <v>23</v>
      </c>
      <c r="C156" s="13" t="s">
        <v>19</v>
      </c>
      <c r="D156" s="14">
        <v>0.65803621958121117</v>
      </c>
      <c r="G156" s="14"/>
      <c r="H156" s="14">
        <v>7.1841598037497789E-2</v>
      </c>
      <c r="I156" s="14">
        <v>0.38694433319983951</v>
      </c>
      <c r="J156" s="18"/>
      <c r="K156" s="14"/>
    </row>
    <row r="157" spans="1:14" x14ac:dyDescent="0.25">
      <c r="A157" s="11">
        <v>42103</v>
      </c>
      <c r="B157" s="12" t="s">
        <v>23</v>
      </c>
      <c r="C157" s="13" t="s">
        <v>19</v>
      </c>
      <c r="D157" s="14">
        <v>0.56049730838246603</v>
      </c>
      <c r="E157" s="14"/>
      <c r="G157" s="14"/>
      <c r="H157" s="14">
        <v>7.5876989646113335E-2</v>
      </c>
      <c r="I157" s="14">
        <v>0.42649276905332234</v>
      </c>
      <c r="J157" s="18"/>
      <c r="K157" s="14"/>
    </row>
    <row r="158" spans="1:14" x14ac:dyDescent="0.25">
      <c r="A158" s="11">
        <v>42103</v>
      </c>
      <c r="B158" s="12" t="s">
        <v>23</v>
      </c>
      <c r="C158" s="13" t="s">
        <v>19</v>
      </c>
      <c r="D158" s="14">
        <v>0.69901380670611446</v>
      </c>
      <c r="E158" s="14"/>
      <c r="G158" s="14"/>
      <c r="H158" s="14">
        <v>7.6276399425876495E-2</v>
      </c>
      <c r="I158" s="14">
        <v>0.44537316971960339</v>
      </c>
      <c r="J158" s="18"/>
      <c r="K158" s="14"/>
    </row>
    <row r="159" spans="1:14" x14ac:dyDescent="0.25">
      <c r="A159" s="11">
        <v>42103</v>
      </c>
      <c r="B159" s="12" t="s">
        <v>23</v>
      </c>
      <c r="C159" s="13" t="s">
        <v>19</v>
      </c>
      <c r="D159" s="14">
        <v>0.61704946996466425</v>
      </c>
      <c r="E159" s="14"/>
      <c r="G159" s="14"/>
      <c r="H159" s="14">
        <v>8.6014796327658405E-2</v>
      </c>
      <c r="I159" s="14">
        <v>0.38859522665385243</v>
      </c>
      <c r="J159" s="18"/>
      <c r="K159" s="14"/>
    </row>
    <row r="160" spans="1:14" x14ac:dyDescent="0.25">
      <c r="A160" s="17">
        <v>42115</v>
      </c>
      <c r="B160" s="12" t="s">
        <v>23</v>
      </c>
      <c r="C160" s="13" t="s">
        <v>19</v>
      </c>
      <c r="D160" s="14"/>
      <c r="E160" s="14">
        <v>0.20100745558738708</v>
      </c>
      <c r="G160" s="14"/>
      <c r="H160" s="14"/>
      <c r="I160" s="14"/>
      <c r="J160" s="18">
        <v>13.334568477636706</v>
      </c>
      <c r="K160" s="14"/>
    </row>
    <row r="161" spans="1:14" x14ac:dyDescent="0.25">
      <c r="A161" s="17">
        <v>42115</v>
      </c>
      <c r="B161" s="12" t="s">
        <v>23</v>
      </c>
      <c r="C161" s="13" t="s">
        <v>19</v>
      </c>
      <c r="D161" s="14"/>
      <c r="E161" s="14">
        <v>0.19714601337909701</v>
      </c>
      <c r="G161" s="14"/>
      <c r="H161" s="14"/>
      <c r="I161" s="14"/>
      <c r="J161" s="18">
        <v>14.694549949755276</v>
      </c>
      <c r="K161" s="14"/>
    </row>
    <row r="162" spans="1:14" x14ac:dyDescent="0.25">
      <c r="A162" s="17">
        <v>42115</v>
      </c>
      <c r="B162" s="12" t="s">
        <v>23</v>
      </c>
      <c r="C162" s="13" t="s">
        <v>19</v>
      </c>
      <c r="D162" s="14"/>
      <c r="E162" s="14">
        <v>0.20294715464115143</v>
      </c>
      <c r="G162" s="14"/>
      <c r="H162" s="14"/>
      <c r="I162" s="14"/>
      <c r="J162" s="18">
        <v>13.493650489116639</v>
      </c>
      <c r="K162" s="14"/>
    </row>
    <row r="163" spans="1:14" x14ac:dyDescent="0.25">
      <c r="A163" s="11">
        <v>42132</v>
      </c>
      <c r="B163" s="12" t="s">
        <v>23</v>
      </c>
      <c r="C163" s="13" t="s">
        <v>19</v>
      </c>
      <c r="D163" s="14">
        <v>0.81804139635464934</v>
      </c>
      <c r="E163" s="14">
        <v>0.23818649351596832</v>
      </c>
      <c r="F163" s="14">
        <v>0.16318060669165324</v>
      </c>
      <c r="G163" s="14">
        <v>7.2345976319492314E-2</v>
      </c>
      <c r="H163" s="14">
        <v>0.19329696024941567</v>
      </c>
      <c r="I163" s="14">
        <v>0.13976360191283912</v>
      </c>
      <c r="J163" s="18">
        <v>10.663539289026662</v>
      </c>
      <c r="K163" s="14">
        <v>0.61184210526315785</v>
      </c>
      <c r="L163" s="16">
        <v>3.8548000720865206E-3</v>
      </c>
      <c r="M163" s="16">
        <v>2.8583873011595692E-2</v>
      </c>
      <c r="N163" s="16">
        <v>3.0679257454450062E-2</v>
      </c>
    </row>
    <row r="164" spans="1:14" x14ac:dyDescent="0.25">
      <c r="A164" s="11">
        <v>42132</v>
      </c>
      <c r="B164" s="12" t="s">
        <v>23</v>
      </c>
      <c r="C164" s="13" t="s">
        <v>19</v>
      </c>
      <c r="D164" s="14">
        <v>0.84217613789388635</v>
      </c>
      <c r="E164" s="14">
        <v>0.19125942885875702</v>
      </c>
      <c r="F164" s="14">
        <v>0.18032213326960453</v>
      </c>
      <c r="G164" s="14">
        <v>6.4288107202674249E-2</v>
      </c>
      <c r="H164" s="14">
        <v>8.489525909592055E-2</v>
      </c>
      <c r="I164" s="14">
        <v>0.14614168702399771</v>
      </c>
      <c r="J164" s="18">
        <v>12.722454019620882</v>
      </c>
      <c r="K164" s="14">
        <v>0.81179112430539691</v>
      </c>
      <c r="L164" s="16">
        <v>3.8282762183795031E-3</v>
      </c>
      <c r="M164" s="16">
        <v>2.8530825304181648E-2</v>
      </c>
      <c r="N164" s="16">
        <v>0.14252150725237317</v>
      </c>
    </row>
    <row r="165" spans="1:14" x14ac:dyDescent="0.25">
      <c r="A165" s="11">
        <v>42132</v>
      </c>
      <c r="B165" s="12" t="s">
        <v>23</v>
      </c>
      <c r="C165" s="13" t="s">
        <v>19</v>
      </c>
      <c r="D165" s="14">
        <v>0.8494856524093124</v>
      </c>
      <c r="E165" s="14">
        <v>7.0865675806999207E-2</v>
      </c>
      <c r="F165" s="14">
        <v>0.14388364096121958</v>
      </c>
      <c r="G165" s="14">
        <v>3.455216370345811E-3</v>
      </c>
      <c r="H165" s="14">
        <v>0.11224849982350882</v>
      </c>
      <c r="I165" s="14">
        <v>0.13148788927335592</v>
      </c>
      <c r="J165" s="18">
        <v>32.299372018718529</v>
      </c>
      <c r="K165" s="14">
        <v>0.85267813118708613</v>
      </c>
      <c r="L165" s="16">
        <v>7.8687432664151461E-3</v>
      </c>
      <c r="M165" s="16">
        <v>2.6621107837276399E-2</v>
      </c>
      <c r="N165" s="16">
        <v>0.13721673651096969</v>
      </c>
    </row>
    <row r="166" spans="1:14" x14ac:dyDescent="0.25">
      <c r="A166" s="11">
        <v>42132</v>
      </c>
      <c r="B166" s="12" t="s">
        <v>23</v>
      </c>
      <c r="C166" s="13" t="s">
        <v>19</v>
      </c>
      <c r="D166" s="14">
        <v>0.65295404814004376</v>
      </c>
      <c r="E166" s="14"/>
      <c r="F166" s="14"/>
      <c r="G166" s="14"/>
      <c r="H166" s="14">
        <v>0.13076578593819965</v>
      </c>
      <c r="I166" s="14">
        <v>0.12000574877838442</v>
      </c>
      <c r="J166" s="18"/>
      <c r="K166" s="14">
        <v>0.80480769230769234</v>
      </c>
      <c r="L166" s="16">
        <v>3.2480632255028181E-3</v>
      </c>
      <c r="M166" s="16">
        <v>4.6400903221468836E-4</v>
      </c>
      <c r="N166" s="16">
        <v>0.18467559482144597</v>
      </c>
    </row>
    <row r="167" spans="1:14" x14ac:dyDescent="0.25">
      <c r="A167" s="11">
        <v>42132</v>
      </c>
      <c r="B167" s="12" t="s">
        <v>23</v>
      </c>
      <c r="C167" s="13" t="s">
        <v>19</v>
      </c>
      <c r="D167" s="14">
        <v>0.6785714285714286</v>
      </c>
      <c r="E167" s="14"/>
      <c r="F167" s="14"/>
      <c r="G167" s="14"/>
      <c r="H167" s="14">
        <v>9.5751047277079393E-2</v>
      </c>
      <c r="I167" s="14">
        <v>0.14614168702399771</v>
      </c>
      <c r="J167" s="18"/>
      <c r="K167" s="14"/>
    </row>
    <row r="168" spans="1:14" x14ac:dyDescent="0.25">
      <c r="A168" s="11">
        <v>42132</v>
      </c>
      <c r="B168" s="12" t="s">
        <v>23</v>
      </c>
      <c r="C168" s="13" t="s">
        <v>19</v>
      </c>
      <c r="D168" s="14">
        <v>0.71521881123448727</v>
      </c>
      <c r="E168" s="14"/>
      <c r="F168" s="14"/>
      <c r="G168" s="14"/>
      <c r="H168" s="14">
        <v>0.13132774081573617</v>
      </c>
      <c r="I168" s="14">
        <v>0.15164991550297854</v>
      </c>
      <c r="J168" s="18"/>
      <c r="K168" s="14"/>
      <c r="L168" s="16"/>
      <c r="M168" s="16"/>
      <c r="N168" s="16"/>
    </row>
    <row r="169" spans="1:14" x14ac:dyDescent="0.25">
      <c r="A169" s="11">
        <v>42132</v>
      </c>
      <c r="B169" s="12" t="s">
        <v>23</v>
      </c>
      <c r="C169" s="13" t="s">
        <v>19</v>
      </c>
      <c r="D169" s="14">
        <v>0.41086350974930363</v>
      </c>
      <c r="E169" s="14"/>
      <c r="F169" s="14"/>
      <c r="G169" s="14"/>
      <c r="H169" s="14">
        <v>0.21265036864571174</v>
      </c>
      <c r="I169" s="14">
        <v>0.20201937284518168</v>
      </c>
      <c r="J169" s="18"/>
      <c r="K169" s="14"/>
    </row>
    <row r="170" spans="1:14" x14ac:dyDescent="0.25">
      <c r="A170" s="11">
        <v>42132</v>
      </c>
      <c r="B170" s="12" t="s">
        <v>23</v>
      </c>
      <c r="C170" s="13" t="s">
        <v>19</v>
      </c>
      <c r="D170" s="14">
        <v>0.53647514525500317</v>
      </c>
      <c r="E170" s="14"/>
      <c r="F170" s="14"/>
      <c r="G170" s="14"/>
      <c r="H170" s="14">
        <v>0.11873877469566962</v>
      </c>
      <c r="I170" s="14">
        <v>0.20369907523119127</v>
      </c>
      <c r="J170" s="18"/>
      <c r="K170" s="14"/>
    </row>
    <row r="171" spans="1:14" x14ac:dyDescent="0.25">
      <c r="A171" s="11">
        <v>42132</v>
      </c>
      <c r="B171" s="12" t="s">
        <v>23</v>
      </c>
      <c r="C171" s="13" t="s">
        <v>19</v>
      </c>
      <c r="D171" s="14">
        <v>0.76838810641627553</v>
      </c>
      <c r="E171" s="14"/>
      <c r="F171" s="14"/>
      <c r="G171" s="14"/>
      <c r="H171" s="14">
        <v>0.13032518275775151</v>
      </c>
      <c r="I171" s="14">
        <v>0.16541098789469172</v>
      </c>
      <c r="J171" s="18"/>
      <c r="K171" s="14"/>
    </row>
    <row r="172" spans="1:14" x14ac:dyDescent="0.25">
      <c r="A172" s="11">
        <v>42142</v>
      </c>
      <c r="B172" s="12" t="s">
        <v>23</v>
      </c>
      <c r="C172" s="13" t="s">
        <v>19</v>
      </c>
      <c r="D172" s="14">
        <v>0.79365781710914463</v>
      </c>
      <c r="E172" s="14">
        <v>0.17755591869354248</v>
      </c>
      <c r="F172" s="14">
        <v>7.4480130480160653E-2</v>
      </c>
      <c r="G172" s="14">
        <v>9.5293647090186229E-2</v>
      </c>
      <c r="H172" s="14">
        <v>9.9165104787868552E-2</v>
      </c>
      <c r="I172" s="14">
        <v>0.11030927835051614</v>
      </c>
      <c r="J172" s="18">
        <v>13.658951275204824</v>
      </c>
      <c r="K172" s="14">
        <v>0.81470588235294117</v>
      </c>
      <c r="L172" s="16">
        <v>6.0321174187909473E-3</v>
      </c>
      <c r="M172" s="16">
        <v>4.6400903221468874E-4</v>
      </c>
      <c r="N172" s="16">
        <v>0.16889928772614654</v>
      </c>
    </row>
    <row r="173" spans="1:14" x14ac:dyDescent="0.25">
      <c r="A173" s="11">
        <v>42142</v>
      </c>
      <c r="B173" s="12" t="s">
        <v>23</v>
      </c>
      <c r="C173" s="13" t="s">
        <v>19</v>
      </c>
      <c r="D173" s="14">
        <v>0.75756436760007517</v>
      </c>
      <c r="E173" s="14">
        <v>0.22177398204803467</v>
      </c>
      <c r="F173" s="14">
        <v>0.15891231492047553</v>
      </c>
      <c r="G173" s="14">
        <v>2.131847601255497E-2</v>
      </c>
      <c r="H173" s="14">
        <v>9.8956580276001183E-2</v>
      </c>
      <c r="I173" s="14">
        <v>0.11180679785331042</v>
      </c>
      <c r="J173" s="18">
        <v>11.345116979103675</v>
      </c>
      <c r="K173" s="14">
        <v>0.88467741935483879</v>
      </c>
      <c r="L173" s="16">
        <v>3.2480632255028181E-3</v>
      </c>
      <c r="M173" s="16">
        <v>9.2801806442937629E-4</v>
      </c>
      <c r="N173" s="16">
        <v>6.217721031676824E-2</v>
      </c>
    </row>
    <row r="174" spans="1:14" x14ac:dyDescent="0.25">
      <c r="A174" s="11">
        <v>42142</v>
      </c>
      <c r="B174" s="12" t="s">
        <v>23</v>
      </c>
      <c r="C174" s="13" t="s">
        <v>19</v>
      </c>
      <c r="D174" s="14">
        <v>0.71840923669018597</v>
      </c>
      <c r="E174" s="14">
        <v>7.9060494899749756E-2</v>
      </c>
      <c r="F174" s="14">
        <v>0.17214649526387596</v>
      </c>
      <c r="G174" s="14">
        <v>1.9066095798772165E-2</v>
      </c>
      <c r="H174" s="14">
        <v>0.12808616404308171</v>
      </c>
      <c r="I174" s="14">
        <v>0.1221101136092798</v>
      </c>
      <c r="J174" s="18">
        <v>36.919202512034317</v>
      </c>
      <c r="K174" s="14">
        <v>0.90714285714285703</v>
      </c>
      <c r="L174" s="16">
        <v>3.2480632255028181E-3</v>
      </c>
      <c r="M174" s="16">
        <v>4.6400903221468836E-4</v>
      </c>
      <c r="N174" s="16">
        <v>8.3521625798643889E-3</v>
      </c>
    </row>
    <row r="175" spans="1:14" x14ac:dyDescent="0.25">
      <c r="A175" s="11">
        <v>42142</v>
      </c>
      <c r="B175" s="12" t="s">
        <v>23</v>
      </c>
      <c r="C175" s="13" t="s">
        <v>19</v>
      </c>
      <c r="D175" s="14">
        <v>0.81819719262641633</v>
      </c>
      <c r="E175" s="14"/>
      <c r="F175" s="14"/>
      <c r="G175" s="14"/>
      <c r="H175" s="14">
        <v>0.13309946347503088</v>
      </c>
      <c r="I175" s="14">
        <v>0.14683086462280304</v>
      </c>
      <c r="J175" s="18"/>
      <c r="K175" s="14"/>
    </row>
    <row r="176" spans="1:14" x14ac:dyDescent="0.25">
      <c r="A176" s="11">
        <v>42142</v>
      </c>
      <c r="B176" s="12" t="s">
        <v>23</v>
      </c>
      <c r="C176" s="13" t="s">
        <v>19</v>
      </c>
      <c r="D176" s="14">
        <v>0.82435791217895604</v>
      </c>
      <c r="E176" s="14"/>
      <c r="F176" s="14"/>
      <c r="G176" s="14"/>
      <c r="H176" s="14">
        <v>0.12819488817891367</v>
      </c>
      <c r="I176" s="14">
        <v>0.1132895941409828</v>
      </c>
      <c r="J176" s="18"/>
      <c r="K176" s="14"/>
    </row>
    <row r="177" spans="1:14" x14ac:dyDescent="0.25">
      <c r="A177" s="11">
        <v>42142</v>
      </c>
      <c r="B177" s="12" t="s">
        <v>23</v>
      </c>
      <c r="C177" s="13" t="s">
        <v>19</v>
      </c>
      <c r="D177" s="14">
        <v>0.81092933040984982</v>
      </c>
      <c r="E177" s="14"/>
      <c r="F177" s="14"/>
      <c r="G177" s="14"/>
      <c r="H177" s="14">
        <v>0.11959910913140293</v>
      </c>
      <c r="I177" s="14">
        <v>0.13802181271154645</v>
      </c>
      <c r="J177" s="18"/>
      <c r="K177" s="14"/>
    </row>
    <row r="178" spans="1:14" x14ac:dyDescent="0.25">
      <c r="A178" s="11">
        <v>42142</v>
      </c>
      <c r="B178" s="12" t="s">
        <v>23</v>
      </c>
      <c r="C178" s="13" t="s">
        <v>19</v>
      </c>
      <c r="D178" s="14">
        <v>0.42450142450142436</v>
      </c>
      <c r="E178" s="14"/>
      <c r="F178" s="14"/>
      <c r="G178" s="14"/>
      <c r="H178" s="14">
        <v>0.18580007064641468</v>
      </c>
      <c r="I178" s="14">
        <v>0.11666367068128673</v>
      </c>
      <c r="J178" s="18"/>
      <c r="K178" s="14"/>
    </row>
    <row r="179" spans="1:14" x14ac:dyDescent="0.25">
      <c r="A179" s="11">
        <v>42142</v>
      </c>
      <c r="B179" s="12" t="s">
        <v>23</v>
      </c>
      <c r="C179" s="13" t="s">
        <v>19</v>
      </c>
      <c r="D179" s="14">
        <v>0.45628742514970055</v>
      </c>
      <c r="E179" s="14"/>
      <c r="F179" s="14"/>
      <c r="G179" s="14"/>
      <c r="H179" s="14"/>
      <c r="I179" s="14">
        <v>0.12846540987801669</v>
      </c>
      <c r="J179" s="18"/>
      <c r="K179" s="14"/>
    </row>
    <row r="180" spans="1:14" x14ac:dyDescent="0.25">
      <c r="A180" s="11">
        <v>42142</v>
      </c>
      <c r="B180" s="12" t="s">
        <v>23</v>
      </c>
      <c r="C180" s="13" t="s">
        <v>19</v>
      </c>
      <c r="D180" s="14">
        <v>0.43674367436743683</v>
      </c>
      <c r="E180" s="14"/>
      <c r="F180" s="14"/>
      <c r="G180" s="14"/>
      <c r="H180" s="14">
        <v>0.18521764534034457</v>
      </c>
      <c r="I180" s="14">
        <v>0.11653466946823966</v>
      </c>
      <c r="J180" s="18"/>
      <c r="K180" s="14"/>
    </row>
    <row r="181" spans="1:14" x14ac:dyDescent="0.25">
      <c r="A181" s="11">
        <v>42173</v>
      </c>
      <c r="B181" s="12" t="s">
        <v>24</v>
      </c>
      <c r="C181" s="13" t="s">
        <v>19</v>
      </c>
      <c r="D181" s="14">
        <v>0.76244874048037492</v>
      </c>
      <c r="E181" s="14">
        <v>0.23482461273670197</v>
      </c>
      <c r="F181" s="14">
        <v>9.0702482023614389E-2</v>
      </c>
      <c r="G181" s="14">
        <v>9.0994686932540023E-2</v>
      </c>
      <c r="H181" s="14">
        <v>0.11624548736462059</v>
      </c>
      <c r="I181" s="14">
        <v>0.12592654986522883</v>
      </c>
      <c r="J181" s="18">
        <v>10.521092927493969</v>
      </c>
      <c r="K181" s="14">
        <v>0.16877470355731206</v>
      </c>
      <c r="L181" s="16">
        <v>9.2801806442937666E-3</v>
      </c>
      <c r="M181" s="16">
        <v>0</v>
      </c>
      <c r="N181" s="16">
        <v>0.96653081410319586</v>
      </c>
    </row>
    <row r="182" spans="1:14" x14ac:dyDescent="0.25">
      <c r="A182" s="11">
        <v>42173</v>
      </c>
      <c r="B182" s="12" t="s">
        <v>24</v>
      </c>
      <c r="C182" s="13" t="s">
        <v>19</v>
      </c>
      <c r="D182" s="14">
        <v>0.77534168564920269</v>
      </c>
      <c r="E182" s="14">
        <v>0.21875141561031342</v>
      </c>
      <c r="F182" s="14">
        <v>0.19076000799212667</v>
      </c>
      <c r="G182" s="14">
        <v>0.13317678631332908</v>
      </c>
      <c r="H182" s="14">
        <v>0.13101361573373704</v>
      </c>
      <c r="I182" s="14">
        <v>0.15401574803149642</v>
      </c>
      <c r="J182" s="18">
        <v>11.749565382772762</v>
      </c>
      <c r="K182" s="14">
        <v>0.19282868525896413</v>
      </c>
      <c r="L182" s="16">
        <v>9.7441896765084555E-3</v>
      </c>
      <c r="M182" s="16">
        <v>0</v>
      </c>
      <c r="N182" s="16">
        <v>0.93033810959044994</v>
      </c>
    </row>
    <row r="183" spans="1:14" x14ac:dyDescent="0.25">
      <c r="A183" s="11">
        <v>42173</v>
      </c>
      <c r="B183" s="12" t="s">
        <v>24</v>
      </c>
      <c r="C183" s="13" t="s">
        <v>19</v>
      </c>
      <c r="D183" s="14">
        <v>0.8041647168928403</v>
      </c>
      <c r="E183" s="14">
        <v>6.216777861118316E-2</v>
      </c>
      <c r="F183" s="14">
        <v>0.14855587727287542</v>
      </c>
      <c r="G183" s="14">
        <v>2.0333333333345152E-2</v>
      </c>
      <c r="H183" s="14">
        <v>0.1289926289926292</v>
      </c>
      <c r="I183" s="14">
        <v>0.13931812607309355</v>
      </c>
      <c r="J183" s="18">
        <v>35.005362644232072</v>
      </c>
      <c r="K183" s="14">
        <v>0.8</v>
      </c>
      <c r="L183" s="16">
        <v>1.8560361288587535E-3</v>
      </c>
      <c r="M183" s="16">
        <v>9.2801806442937673E-4</v>
      </c>
      <c r="N183" s="16">
        <v>9.2801806442937666E-3</v>
      </c>
    </row>
    <row r="184" spans="1:14" x14ac:dyDescent="0.25">
      <c r="A184" s="11">
        <v>42173</v>
      </c>
      <c r="B184" s="12" t="s">
        <v>24</v>
      </c>
      <c r="C184" s="13" t="s">
        <v>19</v>
      </c>
      <c r="D184" s="14">
        <v>0.70216420474063901</v>
      </c>
      <c r="E184" s="14"/>
      <c r="F184" s="14"/>
      <c r="G184" s="14"/>
      <c r="H184" s="14">
        <v>0.28822258238789877</v>
      </c>
      <c r="I184" s="14">
        <v>0.12895812053115446</v>
      </c>
      <c r="J184" s="18"/>
      <c r="K184" s="14"/>
    </row>
    <row r="185" spans="1:14" x14ac:dyDescent="0.25">
      <c r="A185" s="11">
        <v>42173</v>
      </c>
      <c r="B185" s="12" t="s">
        <v>24</v>
      </c>
      <c r="C185" s="13" t="s">
        <v>19</v>
      </c>
      <c r="D185" s="14">
        <v>0.71391678622668586</v>
      </c>
      <c r="E185" s="14"/>
      <c r="F185" s="14"/>
      <c r="G185" s="14"/>
      <c r="H185" s="14">
        <v>0.13775178687459377</v>
      </c>
      <c r="I185" s="14">
        <v>0.12993235625704558</v>
      </c>
      <c r="J185" s="18"/>
      <c r="K185" s="14"/>
    </row>
    <row r="186" spans="1:14" x14ac:dyDescent="0.25">
      <c r="A186" s="11">
        <v>42173</v>
      </c>
      <c r="B186" s="12" t="s">
        <v>24</v>
      </c>
      <c r="C186" s="13" t="s">
        <v>19</v>
      </c>
      <c r="D186" s="14">
        <v>0.71816958277254372</v>
      </c>
      <c r="E186" s="14"/>
      <c r="F186" s="14"/>
      <c r="G186" s="14"/>
      <c r="H186" s="14">
        <v>0.15349838536060256</v>
      </c>
      <c r="I186" s="14">
        <v>0.12585251491901123</v>
      </c>
      <c r="J186" s="18"/>
      <c r="K186" s="14"/>
    </row>
    <row r="187" spans="1:14" x14ac:dyDescent="0.25">
      <c r="A187" s="11">
        <v>42173</v>
      </c>
      <c r="B187" s="12" t="s">
        <v>24</v>
      </c>
      <c r="C187" s="13" t="s">
        <v>19</v>
      </c>
      <c r="D187" s="14">
        <v>0.37701612903225795</v>
      </c>
      <c r="E187" s="14"/>
      <c r="F187" s="14"/>
      <c r="G187" s="14"/>
      <c r="H187" s="14">
        <v>0.29499999999999904</v>
      </c>
      <c r="I187" s="14">
        <v>0.25053263606430459</v>
      </c>
      <c r="J187" s="18"/>
      <c r="K187" s="14"/>
    </row>
    <row r="188" spans="1:14" x14ac:dyDescent="0.25">
      <c r="A188" s="11">
        <v>42173</v>
      </c>
      <c r="B188" s="12" t="s">
        <v>24</v>
      </c>
      <c r="C188" s="13" t="s">
        <v>19</v>
      </c>
      <c r="D188" s="14">
        <v>0.49644670050761414</v>
      </c>
      <c r="E188" s="14"/>
      <c r="F188" s="14"/>
      <c r="G188" s="14"/>
      <c r="H188" s="14">
        <v>0.16806722689075593</v>
      </c>
      <c r="I188" s="14">
        <v>0.44489179667840978</v>
      </c>
      <c r="J188" s="18"/>
      <c r="K188" s="14"/>
    </row>
    <row r="189" spans="1:14" x14ac:dyDescent="0.25">
      <c r="A189" s="11">
        <v>42173</v>
      </c>
      <c r="B189" s="12" t="s">
        <v>24</v>
      </c>
      <c r="C189" s="13" t="s">
        <v>19</v>
      </c>
      <c r="D189" s="14">
        <v>0.64819277108433726</v>
      </c>
      <c r="E189" s="14"/>
      <c r="F189" s="14"/>
      <c r="G189" s="14"/>
      <c r="H189" s="14">
        <v>0.20939916716240359</v>
      </c>
      <c r="I189" s="14"/>
      <c r="J189" s="18"/>
      <c r="K189" s="14"/>
    </row>
    <row r="190" spans="1:14" x14ac:dyDescent="0.25">
      <c r="A190" s="11">
        <v>42184</v>
      </c>
      <c r="B190" s="12" t="s">
        <v>24</v>
      </c>
      <c r="C190" s="13" t="s">
        <v>19</v>
      </c>
      <c r="D190" s="14">
        <v>0.72196078431372535</v>
      </c>
      <c r="E190" s="14">
        <v>8.332553505897522E-2</v>
      </c>
      <c r="F190" s="14">
        <v>0.16010714435596782</v>
      </c>
      <c r="G190" s="14">
        <v>0.11876881900300762</v>
      </c>
      <c r="H190" s="14">
        <v>0.11752260050009589</v>
      </c>
      <c r="I190" s="14">
        <v>0.13101624480543952</v>
      </c>
      <c r="J190" s="18">
        <v>31.029990976204434</v>
      </c>
      <c r="K190" s="14">
        <v>0.83095238095238089</v>
      </c>
      <c r="L190" s="16">
        <v>3.7120722577175069E-3</v>
      </c>
      <c r="M190" s="16">
        <v>0</v>
      </c>
      <c r="N190" s="16">
        <v>6.217721031676824E-2</v>
      </c>
    </row>
    <row r="191" spans="1:14" x14ac:dyDescent="0.25">
      <c r="A191" s="11">
        <v>42184</v>
      </c>
      <c r="B191" s="12" t="s">
        <v>24</v>
      </c>
      <c r="C191" s="13" t="s">
        <v>19</v>
      </c>
      <c r="D191" s="14">
        <v>0.73630271974773365</v>
      </c>
      <c r="E191" s="14">
        <v>0.11032236367464067</v>
      </c>
      <c r="F191" s="14">
        <v>0.16065361841381906</v>
      </c>
      <c r="G191" s="14">
        <v>5.7783729494476979E-2</v>
      </c>
      <c r="H191" s="14"/>
      <c r="I191" s="14">
        <v>0.10273148943480506</v>
      </c>
      <c r="J191" s="18">
        <v>22.698900948098483</v>
      </c>
      <c r="K191" s="14">
        <v>0.87477477477477472</v>
      </c>
      <c r="L191" s="16">
        <v>3.7120722577175069E-3</v>
      </c>
      <c r="M191" s="16">
        <v>4.6400903221468798E-4</v>
      </c>
      <c r="N191" s="16">
        <v>6.0321174187909485E-2</v>
      </c>
    </row>
    <row r="192" spans="1:14" x14ac:dyDescent="0.25">
      <c r="A192" s="11">
        <v>42184</v>
      </c>
      <c r="B192" s="12" t="s">
        <v>24</v>
      </c>
      <c r="C192" s="13" t="s">
        <v>19</v>
      </c>
      <c r="D192" s="14">
        <v>0.74614254224834697</v>
      </c>
      <c r="E192" s="14">
        <v>0.14509402215480804</v>
      </c>
      <c r="F192" s="14">
        <v>0.13861900114345072</v>
      </c>
      <c r="G192" s="14">
        <v>7.4044426656034324E-3</v>
      </c>
      <c r="H192" s="14">
        <v>0.10991527364323339</v>
      </c>
      <c r="I192" s="14">
        <v>0.17043984476067189</v>
      </c>
      <c r="J192" s="18">
        <v>16.614330249422441</v>
      </c>
      <c r="K192" s="14">
        <v>0.83221476510067116</v>
      </c>
      <c r="L192" s="16">
        <v>3.2480632255028181E-3</v>
      </c>
      <c r="M192" s="16">
        <v>4.6400903221468836E-4</v>
      </c>
      <c r="N192" s="16">
        <v>0.11229018579595457</v>
      </c>
    </row>
    <row r="193" spans="1:14" x14ac:dyDescent="0.25">
      <c r="A193" s="11">
        <v>42184</v>
      </c>
      <c r="B193" s="12" t="s">
        <v>24</v>
      </c>
      <c r="C193" s="13" t="s">
        <v>19</v>
      </c>
      <c r="D193" s="14">
        <v>0.5785457809694794</v>
      </c>
      <c r="E193" s="14"/>
      <c r="F193" s="14"/>
      <c r="G193" s="14"/>
      <c r="H193" s="14">
        <v>0.48021708683473396</v>
      </c>
      <c r="I193" s="14">
        <v>0.10833193909988309</v>
      </c>
      <c r="J193" s="18"/>
      <c r="K193" s="14"/>
    </row>
    <row r="194" spans="1:14" x14ac:dyDescent="0.25">
      <c r="A194" s="11">
        <v>42184</v>
      </c>
      <c r="B194" s="12" t="s">
        <v>24</v>
      </c>
      <c r="C194" s="13" t="s">
        <v>19</v>
      </c>
      <c r="D194" s="14">
        <v>0.60199999999999998</v>
      </c>
      <c r="E194" s="14"/>
      <c r="F194" s="14"/>
      <c r="G194" s="14"/>
      <c r="H194" s="14">
        <v>0.1056083220262326</v>
      </c>
      <c r="I194" s="14">
        <v>0.25268223414326219</v>
      </c>
      <c r="J194" s="18"/>
      <c r="K194" s="14"/>
    </row>
    <row r="195" spans="1:14" x14ac:dyDescent="0.25">
      <c r="A195" s="11">
        <v>42184</v>
      </c>
      <c r="B195" s="12" t="s">
        <v>24</v>
      </c>
      <c r="C195" s="13" t="s">
        <v>19</v>
      </c>
      <c r="D195" s="14">
        <v>0.71112671112671122</v>
      </c>
      <c r="E195" s="14"/>
      <c r="F195" s="14"/>
      <c r="G195" s="14"/>
      <c r="H195" s="14"/>
      <c r="I195" s="14">
        <v>0.1356752397168195</v>
      </c>
      <c r="J195" s="18"/>
      <c r="K195" s="14"/>
    </row>
    <row r="196" spans="1:14" x14ac:dyDescent="0.25">
      <c r="A196" s="11">
        <v>42184</v>
      </c>
      <c r="B196" s="12" t="s">
        <v>24</v>
      </c>
      <c r="C196" s="13" t="s">
        <v>19</v>
      </c>
      <c r="D196" s="14">
        <v>0.77024897573274509</v>
      </c>
      <c r="E196" s="14"/>
      <c r="F196" s="14"/>
      <c r="G196" s="14"/>
      <c r="H196" s="14">
        <v>5.6450216450216195E-2</v>
      </c>
      <c r="I196" s="14">
        <v>0.15419580419580367</v>
      </c>
      <c r="J196" s="18"/>
      <c r="K196" s="14"/>
    </row>
    <row r="197" spans="1:14" x14ac:dyDescent="0.25">
      <c r="A197" s="11">
        <v>42184</v>
      </c>
      <c r="B197" s="12" t="s">
        <v>24</v>
      </c>
      <c r="C197" s="13" t="s">
        <v>19</v>
      </c>
      <c r="D197" s="14">
        <v>0.836374513909662</v>
      </c>
      <c r="E197" s="14"/>
      <c r="F197" s="14"/>
      <c r="G197" s="14"/>
      <c r="H197" s="14">
        <v>5.5247524752475186E-2</v>
      </c>
      <c r="I197" s="14">
        <v>0.15446707026233711</v>
      </c>
      <c r="J197" s="18"/>
      <c r="K197" s="14"/>
    </row>
    <row r="198" spans="1:14" x14ac:dyDescent="0.25">
      <c r="A198" s="11">
        <v>42184</v>
      </c>
      <c r="B198" s="12" t="s">
        <v>24</v>
      </c>
      <c r="C198" s="13" t="s">
        <v>19</v>
      </c>
      <c r="D198" s="14">
        <v>0.81334113516676421</v>
      </c>
      <c r="E198" s="14"/>
      <c r="F198" s="14"/>
      <c r="G198" s="14"/>
      <c r="H198" s="14">
        <v>6.0691205394773684E-2</v>
      </c>
      <c r="I198" s="14">
        <v>0.20529745282220618</v>
      </c>
      <c r="J198" s="18"/>
      <c r="K198" s="14"/>
    </row>
    <row r="199" spans="1:14" x14ac:dyDescent="0.25">
      <c r="A199" s="11">
        <v>42213</v>
      </c>
      <c r="B199" s="12" t="s">
        <v>24</v>
      </c>
      <c r="C199" s="13" t="s">
        <v>19</v>
      </c>
      <c r="D199" s="14">
        <v>0.5285338015803337</v>
      </c>
      <c r="E199" s="14">
        <v>6.6161587834358215E-2</v>
      </c>
      <c r="F199" s="14">
        <v>0.12297882667863745</v>
      </c>
      <c r="G199" s="14">
        <v>0.15079099074942529</v>
      </c>
      <c r="H199" s="14">
        <v>5.8877644894204328E-2</v>
      </c>
      <c r="I199" s="14">
        <v>5.474389824681939E-2</v>
      </c>
      <c r="J199" s="18">
        <v>41.112106249756472</v>
      </c>
      <c r="K199" s="14">
        <v>0.84917355371900827</v>
      </c>
      <c r="L199" s="16">
        <v>1.7632343224158152E-2</v>
      </c>
      <c r="M199" s="16">
        <v>4.6400903221468874E-4</v>
      </c>
      <c r="N199" s="16">
        <v>0.15126694450198838</v>
      </c>
    </row>
    <row r="200" spans="1:14" x14ac:dyDescent="0.25">
      <c r="A200" s="11">
        <v>42213</v>
      </c>
      <c r="B200" s="12" t="s">
        <v>24</v>
      </c>
      <c r="C200" s="13" t="s">
        <v>19</v>
      </c>
      <c r="D200" s="14">
        <v>0.46094354215003863</v>
      </c>
      <c r="E200" s="14">
        <v>0.28141084313392639</v>
      </c>
      <c r="F200" s="14">
        <v>0.1777758017317046</v>
      </c>
      <c r="G200" s="14">
        <v>1.184219280154424E-2</v>
      </c>
      <c r="H200" s="14">
        <v>6.5560335996721619E-2</v>
      </c>
      <c r="I200" s="14">
        <v>5.0163202198935428E-2</v>
      </c>
      <c r="J200" s="18">
        <v>9.2342862613516363</v>
      </c>
      <c r="K200" s="14">
        <v>0.36570247933884298</v>
      </c>
      <c r="L200" s="16">
        <v>6.4961264510056361E-3</v>
      </c>
      <c r="M200" s="16">
        <v>4.6400903221468798E-4</v>
      </c>
      <c r="N200" s="16">
        <v>0.70529372896632625</v>
      </c>
    </row>
    <row r="201" spans="1:14" x14ac:dyDescent="0.25">
      <c r="A201" s="11">
        <v>42213</v>
      </c>
      <c r="B201" s="12" t="s">
        <v>24</v>
      </c>
      <c r="C201" s="13" t="s">
        <v>19</v>
      </c>
      <c r="D201" s="14">
        <v>0.39234875444839867</v>
      </c>
      <c r="E201" s="14">
        <v>0.12474773079156876</v>
      </c>
      <c r="F201" s="14">
        <v>0.1428004689186696</v>
      </c>
      <c r="G201" s="14">
        <v>1.9350310808069024E-2</v>
      </c>
      <c r="H201" s="14">
        <v>6.4211148315934996E-2</v>
      </c>
      <c r="I201" s="14">
        <v>5.0659776690966156E-2</v>
      </c>
      <c r="J201" s="18">
        <v>11.930396992669987</v>
      </c>
      <c r="K201" s="14">
        <v>0.67349397590361448</v>
      </c>
      <c r="L201" s="16">
        <v>1.5312298063084715E-2</v>
      </c>
      <c r="M201" s="16">
        <v>1.8560361288587519E-3</v>
      </c>
      <c r="N201" s="16">
        <v>0.10857811353823707</v>
      </c>
    </row>
    <row r="202" spans="1:14" x14ac:dyDescent="0.25">
      <c r="A202" s="11">
        <v>42213</v>
      </c>
      <c r="B202" s="12" t="s">
        <v>24</v>
      </c>
      <c r="C202" s="13" t="s">
        <v>19</v>
      </c>
      <c r="D202" s="14">
        <v>0.70684931506849313</v>
      </c>
      <c r="E202" s="14"/>
      <c r="F202" s="14"/>
      <c r="G202" s="14"/>
      <c r="H202" s="14">
        <v>8.1330868761552377E-2</v>
      </c>
      <c r="I202" s="14">
        <v>0.14118194509073978</v>
      </c>
      <c r="J202" s="18"/>
      <c r="K202" s="14"/>
    </row>
    <row r="203" spans="1:14" x14ac:dyDescent="0.25">
      <c r="A203" s="11">
        <v>42213</v>
      </c>
      <c r="B203" s="12" t="s">
        <v>24</v>
      </c>
      <c r="C203" s="13" t="s">
        <v>19</v>
      </c>
      <c r="D203" s="14">
        <v>0.71791352093342486</v>
      </c>
      <c r="E203" s="14"/>
      <c r="F203" s="14"/>
      <c r="G203" s="14"/>
      <c r="H203" s="14">
        <v>7.0924369747899285E-2</v>
      </c>
      <c r="I203" s="14">
        <v>0.12256191599383194</v>
      </c>
      <c r="J203" s="18"/>
      <c r="K203" s="14"/>
    </row>
    <row r="204" spans="1:14" x14ac:dyDescent="0.25">
      <c r="A204" s="11">
        <v>42213</v>
      </c>
      <c r="B204" s="12" t="s">
        <v>24</v>
      </c>
      <c r="C204" s="13" t="s">
        <v>19</v>
      </c>
      <c r="D204" s="14">
        <v>0.73096774193548397</v>
      </c>
      <c r="E204" s="14"/>
      <c r="F204" s="14"/>
      <c r="G204" s="14"/>
      <c r="H204" s="14">
        <v>0.14041433738901632</v>
      </c>
      <c r="I204" s="14">
        <v>0.12571839080459662</v>
      </c>
      <c r="J204" s="18"/>
      <c r="K204" s="14"/>
    </row>
    <row r="205" spans="1:14" x14ac:dyDescent="0.25">
      <c r="A205" s="11">
        <v>42213</v>
      </c>
      <c r="B205" s="12" t="s">
        <v>24</v>
      </c>
      <c r="C205" s="13" t="s">
        <v>19</v>
      </c>
      <c r="D205" s="14">
        <v>0.75254237288135595</v>
      </c>
      <c r="E205" s="14"/>
      <c r="F205" s="14"/>
      <c r="G205" s="14"/>
      <c r="H205" s="14"/>
      <c r="I205" s="14">
        <v>0.23384221592467389</v>
      </c>
      <c r="J205" s="18"/>
      <c r="K205" s="14"/>
    </row>
    <row r="206" spans="1:14" x14ac:dyDescent="0.25">
      <c r="A206" s="11">
        <v>42213</v>
      </c>
      <c r="B206" s="12" t="s">
        <v>24</v>
      </c>
      <c r="C206" s="13" t="s">
        <v>19</v>
      </c>
      <c r="D206" s="14">
        <v>0.7652383826191913</v>
      </c>
      <c r="E206" s="14"/>
      <c r="F206" s="14"/>
      <c r="G206" s="14"/>
      <c r="H206" s="14">
        <v>0.16649377593360981</v>
      </c>
      <c r="I206" s="14"/>
      <c r="J206" s="18"/>
      <c r="K206" s="14"/>
    </row>
    <row r="207" spans="1:14" x14ac:dyDescent="0.25">
      <c r="A207" s="11">
        <v>42213</v>
      </c>
      <c r="B207" s="12" t="s">
        <v>24</v>
      </c>
      <c r="C207" s="13" t="s">
        <v>19</v>
      </c>
      <c r="D207" s="14">
        <v>0.63821138211382111</v>
      </c>
      <c r="E207" s="14"/>
      <c r="F207" s="14"/>
      <c r="G207" s="14"/>
      <c r="H207" s="14">
        <v>8.7683447891509947E-2</v>
      </c>
      <c r="I207" s="14">
        <v>0.17994735582675253</v>
      </c>
      <c r="J207" s="18"/>
      <c r="K207" s="14"/>
    </row>
    <row r="208" spans="1:14" x14ac:dyDescent="0.25">
      <c r="A208" s="11">
        <v>41786</v>
      </c>
      <c r="B208" s="12" t="s">
        <v>18</v>
      </c>
      <c r="C208" s="13" t="s">
        <v>25</v>
      </c>
      <c r="D208" s="14">
        <v>0.61345081238380084</v>
      </c>
      <c r="E208" s="14">
        <v>9.8729141056537628E-2</v>
      </c>
      <c r="F208" s="14">
        <v>0.34169921736424025</v>
      </c>
      <c r="G208" s="14">
        <v>5.5732167693220716E-2</v>
      </c>
      <c r="H208" s="14">
        <v>0.19988895058300971</v>
      </c>
      <c r="I208" s="14">
        <v>7.3402417962002683E-2</v>
      </c>
      <c r="J208" s="18">
        <v>26.710270865259684</v>
      </c>
      <c r="K208" s="14">
        <v>0.88108383122374467</v>
      </c>
      <c r="L208" s="16">
        <v>8.2985554875659191E-3</v>
      </c>
      <c r="M208" s="16">
        <v>1.965664468844321E-2</v>
      </c>
      <c r="N208" s="16">
        <v>9.0960968600246148E-2</v>
      </c>
    </row>
    <row r="209" spans="1:14" x14ac:dyDescent="0.25">
      <c r="A209" s="11">
        <v>41786</v>
      </c>
      <c r="B209" s="12" t="s">
        <v>18</v>
      </c>
      <c r="C209" s="13" t="s">
        <v>25</v>
      </c>
      <c r="D209" s="14">
        <v>0.66528550689571753</v>
      </c>
      <c r="E209" s="14">
        <v>7.5886592268943787E-2</v>
      </c>
      <c r="F209" s="14">
        <v>0.24915819657492053</v>
      </c>
      <c r="G209" s="14">
        <v>0.15488047808764818</v>
      </c>
      <c r="H209" s="14">
        <v>0.16837361736993017</v>
      </c>
      <c r="I209" s="14">
        <v>8.1255028157683706E-2</v>
      </c>
      <c r="J209" s="18">
        <v>35.942079026238339</v>
      </c>
      <c r="K209" s="14">
        <v>0.86653565556925605</v>
      </c>
      <c r="L209" s="16">
        <v>7.115994142196126E-3</v>
      </c>
      <c r="M209" s="16">
        <v>2.0261676074446365E-2</v>
      </c>
      <c r="N209" s="16">
        <v>0.11550599187332844</v>
      </c>
    </row>
    <row r="210" spans="1:14" x14ac:dyDescent="0.25">
      <c r="A210" s="11">
        <v>41786</v>
      </c>
      <c r="B210" s="12" t="s">
        <v>18</v>
      </c>
      <c r="C210" s="13" t="s">
        <v>25</v>
      </c>
      <c r="D210" s="14">
        <v>0.68987270727162509</v>
      </c>
      <c r="E210" s="14">
        <v>0.11046305298805237</v>
      </c>
      <c r="G210" s="14"/>
      <c r="H210" s="14">
        <v>0.15575146935348427</v>
      </c>
      <c r="I210" s="14">
        <v>7.764265668849403E-2</v>
      </c>
      <c r="J210" s="18">
        <v>24.388722050977666</v>
      </c>
      <c r="K210" s="14">
        <v>0.69716952778317987</v>
      </c>
      <c r="L210" s="16">
        <v>4.0702111422030018E-3</v>
      </c>
      <c r="M210" s="16">
        <v>2.1843008106045499E-2</v>
      </c>
      <c r="N210" s="16">
        <v>9.1854764965932617E-2</v>
      </c>
    </row>
    <row r="211" spans="1:14" x14ac:dyDescent="0.25">
      <c r="A211" s="11">
        <v>41786</v>
      </c>
      <c r="B211" s="12" t="s">
        <v>18</v>
      </c>
      <c r="C211" s="13" t="s">
        <v>25</v>
      </c>
      <c r="D211" s="14">
        <v>0.81010949737662541</v>
      </c>
      <c r="E211" s="14"/>
      <c r="G211" s="14"/>
      <c r="H211" s="14"/>
      <c r="I211" s="14">
        <v>7.4196207749381515E-2</v>
      </c>
      <c r="J211" s="18"/>
      <c r="K211" s="14"/>
    </row>
    <row r="212" spans="1:14" x14ac:dyDescent="0.25">
      <c r="A212" s="11">
        <v>41786</v>
      </c>
      <c r="B212" s="12" t="s">
        <v>18</v>
      </c>
      <c r="C212" s="13" t="s">
        <v>25</v>
      </c>
      <c r="D212" s="14">
        <v>0.81099532878189007</v>
      </c>
      <c r="E212" s="14"/>
      <c r="G212" s="14"/>
      <c r="H212" s="14"/>
      <c r="I212" s="14">
        <v>7.0324574961359562E-2</v>
      </c>
      <c r="J212" s="18"/>
      <c r="K212" s="14"/>
    </row>
    <row r="213" spans="1:14" x14ac:dyDescent="0.25">
      <c r="A213" s="11">
        <v>41786</v>
      </c>
      <c r="B213" s="12" t="s">
        <v>18</v>
      </c>
      <c r="C213" s="13" t="s">
        <v>25</v>
      </c>
      <c r="D213" s="14">
        <v>0.84394785847299802</v>
      </c>
      <c r="E213" s="14"/>
      <c r="G213" s="14"/>
      <c r="H213" s="14"/>
      <c r="I213" s="14">
        <v>6.9752281616688006E-2</v>
      </c>
      <c r="J213" s="18"/>
      <c r="K213" s="14"/>
    </row>
    <row r="214" spans="1:14" x14ac:dyDescent="0.25">
      <c r="A214" s="11">
        <v>41786</v>
      </c>
      <c r="B214" s="12" t="s">
        <v>18</v>
      </c>
      <c r="C214" s="13" t="s">
        <v>25</v>
      </c>
      <c r="D214" s="14">
        <v>0.67553249471320498</v>
      </c>
      <c r="E214" s="14"/>
      <c r="G214" s="14"/>
      <c r="H214" s="14"/>
      <c r="I214" s="14">
        <v>7.1200000000000332E-2</v>
      </c>
      <c r="J214" s="18"/>
      <c r="K214" s="14"/>
    </row>
    <row r="215" spans="1:14" x14ac:dyDescent="0.25">
      <c r="A215" s="11">
        <v>41786</v>
      </c>
      <c r="B215" s="12" t="s">
        <v>18</v>
      </c>
      <c r="C215" s="13" t="s">
        <v>25</v>
      </c>
      <c r="D215" s="14">
        <v>0.76784996651038173</v>
      </c>
      <c r="E215" s="14"/>
      <c r="G215" s="14"/>
      <c r="H215" s="14"/>
      <c r="I215" s="14">
        <v>7.5249320036264791E-2</v>
      </c>
      <c r="J215" s="18"/>
      <c r="K215" s="14"/>
    </row>
    <row r="216" spans="1:14" x14ac:dyDescent="0.25">
      <c r="A216" s="11">
        <v>41786</v>
      </c>
      <c r="B216" s="12" t="s">
        <v>18</v>
      </c>
      <c r="C216" s="13" t="s">
        <v>25</v>
      </c>
      <c r="D216" s="14">
        <v>0.7445944520620188</v>
      </c>
      <c r="E216" s="14"/>
      <c r="G216" s="14"/>
      <c r="H216" s="14"/>
      <c r="I216" s="14">
        <v>6.9017254313577539E-2</v>
      </c>
      <c r="J216" s="18"/>
      <c r="K216" s="14"/>
    </row>
    <row r="217" spans="1:14" x14ac:dyDescent="0.25">
      <c r="A217" s="11">
        <v>41845</v>
      </c>
      <c r="B217" s="12" t="s">
        <v>20</v>
      </c>
      <c r="C217" s="13" t="s">
        <v>25</v>
      </c>
      <c r="D217" s="14">
        <v>0.82101213029048081</v>
      </c>
      <c r="E217" s="14">
        <v>0.1179095059633255</v>
      </c>
      <c r="F217" s="14">
        <v>0.28065565663628289</v>
      </c>
      <c r="G217" s="14">
        <v>0.18196191885891874</v>
      </c>
      <c r="H217" s="14">
        <v>9.9638616417140224E-2</v>
      </c>
      <c r="I217" s="14">
        <v>0.1494413407821221</v>
      </c>
      <c r="J217" s="18">
        <v>20.720151582763719</v>
      </c>
      <c r="K217" s="14">
        <v>0.84469676403914518</v>
      </c>
      <c r="L217" s="16">
        <v>5.4963300172903261E-3</v>
      </c>
      <c r="M217" s="16">
        <v>2.0804094602933237E-2</v>
      </c>
      <c r="N217" s="16">
        <v>7.5392002087216442E-2</v>
      </c>
    </row>
    <row r="218" spans="1:14" x14ac:dyDescent="0.25">
      <c r="A218" s="11">
        <v>41845</v>
      </c>
      <c r="B218" s="12" t="s">
        <v>20</v>
      </c>
      <c r="C218" s="13" t="s">
        <v>25</v>
      </c>
      <c r="D218" s="14">
        <v>0.83444028498973544</v>
      </c>
      <c r="E218" s="14">
        <v>0.12266970425844193</v>
      </c>
      <c r="F218" s="14">
        <v>0.17271438881332102</v>
      </c>
      <c r="G218" s="14">
        <v>0.12948407900039366</v>
      </c>
      <c r="H218" s="14">
        <v>6.2100456621004718E-2</v>
      </c>
      <c r="I218" s="14">
        <v>0.12369791666666638</v>
      </c>
      <c r="J218" s="18">
        <v>21.964050178660703</v>
      </c>
      <c r="K218" s="14">
        <v>0.81990805999341998</v>
      </c>
      <c r="L218" s="16">
        <v>4.6797935784996646E-3</v>
      </c>
      <c r="M218" s="16">
        <v>2.133010309533771E-2</v>
      </c>
      <c r="N218" s="16">
        <v>6.5223523963699778E-2</v>
      </c>
    </row>
    <row r="219" spans="1:14" x14ac:dyDescent="0.25">
      <c r="A219" s="11">
        <v>41845</v>
      </c>
      <c r="B219" s="12" t="s">
        <v>20</v>
      </c>
      <c r="C219" s="13" t="s">
        <v>25</v>
      </c>
      <c r="D219" s="14">
        <v>0.83182549092858182</v>
      </c>
      <c r="E219" s="14">
        <v>0.11546661704778673</v>
      </c>
      <c r="F219" s="14">
        <v>0.19736599587933243</v>
      </c>
      <c r="G219" s="14">
        <v>0.1425169383511129</v>
      </c>
      <c r="H219" s="14">
        <v>0.11339944063056184</v>
      </c>
      <c r="I219" s="14">
        <v>0.13606261288380533</v>
      </c>
      <c r="J219" s="18">
        <v>24.234869416151472</v>
      </c>
      <c r="K219" s="14"/>
    </row>
    <row r="220" spans="1:14" x14ac:dyDescent="0.25">
      <c r="A220" s="11">
        <v>41845</v>
      </c>
      <c r="B220" s="12" t="s">
        <v>20</v>
      </c>
      <c r="C220" s="13" t="s">
        <v>25</v>
      </c>
      <c r="D220" s="14">
        <v>0.82634785257386534</v>
      </c>
      <c r="E220" s="14"/>
      <c r="F220" s="14"/>
      <c r="G220" s="14"/>
      <c r="H220" s="14">
        <v>0.10087173100871727</v>
      </c>
      <c r="I220" s="14">
        <v>0.13612288135593203</v>
      </c>
      <c r="J220" s="18"/>
      <c r="K220" s="14"/>
    </row>
    <row r="221" spans="1:14" x14ac:dyDescent="0.25">
      <c r="A221" s="11">
        <v>41845</v>
      </c>
      <c r="B221" s="12" t="s">
        <v>20</v>
      </c>
      <c r="C221" s="13" t="s">
        <v>25</v>
      </c>
      <c r="D221" s="14">
        <v>0.82480429680732104</v>
      </c>
      <c r="E221" s="14"/>
      <c r="F221" s="14"/>
      <c r="G221" s="14"/>
      <c r="H221" s="14">
        <v>9.7545626179987521E-2</v>
      </c>
      <c r="I221" s="14">
        <v>0.1262068965517241</v>
      </c>
      <c r="J221" s="18"/>
      <c r="K221" s="14"/>
    </row>
    <row r="222" spans="1:14" x14ac:dyDescent="0.25">
      <c r="A222" s="11">
        <v>41845</v>
      </c>
      <c r="B222" s="12" t="s">
        <v>20</v>
      </c>
      <c r="C222" s="13" t="s">
        <v>25</v>
      </c>
      <c r="D222" s="14">
        <v>0.82950608105264645</v>
      </c>
      <c r="E222" s="14"/>
      <c r="F222" s="14"/>
      <c r="G222" s="14"/>
      <c r="H222" s="14">
        <v>0.11226666666666651</v>
      </c>
      <c r="I222" s="14">
        <v>0.11941904249596533</v>
      </c>
      <c r="J222" s="18"/>
      <c r="K222" s="14"/>
    </row>
    <row r="223" spans="1:14" x14ac:dyDescent="0.25">
      <c r="A223" s="11">
        <v>41845</v>
      </c>
      <c r="B223" s="12" t="s">
        <v>20</v>
      </c>
      <c r="C223" s="13" t="s">
        <v>25</v>
      </c>
      <c r="D223" s="14">
        <v>0.85036526879321883</v>
      </c>
      <c r="E223" s="14"/>
      <c r="F223" s="14"/>
      <c r="G223" s="14"/>
      <c r="H223" s="14">
        <v>0.14007516228219996</v>
      </c>
      <c r="I223" s="14">
        <v>6.9889341875364566E-2</v>
      </c>
      <c r="J223" s="18"/>
      <c r="K223" s="14"/>
    </row>
    <row r="224" spans="1:14" x14ac:dyDescent="0.25">
      <c r="A224" s="11">
        <v>41845</v>
      </c>
      <c r="B224" s="12" t="s">
        <v>20</v>
      </c>
      <c r="C224" s="13" t="s">
        <v>25</v>
      </c>
      <c r="D224" s="14">
        <v>0.85278331108163175</v>
      </c>
      <c r="E224" s="14"/>
      <c r="F224" s="14"/>
      <c r="G224" s="14"/>
      <c r="H224" s="14">
        <v>0.18354430379746833</v>
      </c>
      <c r="I224" s="14">
        <v>9.4371802160318555E-2</v>
      </c>
      <c r="J224" s="18"/>
      <c r="K224" s="14"/>
    </row>
    <row r="225" spans="1:14" x14ac:dyDescent="0.25">
      <c r="A225" s="11">
        <v>41845</v>
      </c>
      <c r="B225" s="12" t="s">
        <v>20</v>
      </c>
      <c r="C225" s="13" t="s">
        <v>25</v>
      </c>
      <c r="D225" s="14">
        <v>0.86106285421353923</v>
      </c>
      <c r="E225" s="14"/>
      <c r="F225" s="14"/>
      <c r="G225" s="14"/>
      <c r="H225" s="14">
        <v>0.14145704018294702</v>
      </c>
      <c r="I225" s="14">
        <v>6.2933025404157059E-2</v>
      </c>
      <c r="J225" s="18"/>
      <c r="K225" s="14"/>
    </row>
    <row r="226" spans="1:14" x14ac:dyDescent="0.25">
      <c r="A226" s="11">
        <v>41859</v>
      </c>
      <c r="B226" s="12" t="s">
        <v>20</v>
      </c>
      <c r="C226" s="13" t="s">
        <v>25</v>
      </c>
      <c r="D226" s="14">
        <v>0.84142153820694221</v>
      </c>
      <c r="E226" s="14">
        <v>0.20994272828102112</v>
      </c>
      <c r="F226" s="14">
        <v>0.14316729281987636</v>
      </c>
      <c r="G226" s="14">
        <v>4.0490598776206102E-2</v>
      </c>
      <c r="H226" s="14">
        <v>2.069917203311511E-3</v>
      </c>
      <c r="I226" s="14">
        <v>0.25151209677419384</v>
      </c>
      <c r="J226" s="18">
        <v>11.26378233032281</v>
      </c>
      <c r="K226" s="14">
        <v>0.79130658890488903</v>
      </c>
      <c r="L226" s="16">
        <v>5.5666683622048758E-3</v>
      </c>
      <c r="M226" s="16">
        <v>2.0879020231211787E-2</v>
      </c>
      <c r="N226" s="16">
        <v>0.15061580378441983</v>
      </c>
    </row>
    <row r="227" spans="1:14" x14ac:dyDescent="0.25">
      <c r="A227" s="11">
        <v>41859</v>
      </c>
      <c r="B227" s="12" t="s">
        <v>20</v>
      </c>
      <c r="C227" s="13" t="s">
        <v>25</v>
      </c>
      <c r="D227" s="14">
        <v>0.85469730486208295</v>
      </c>
      <c r="E227" s="14">
        <v>0.25985589623451233</v>
      </c>
      <c r="F227" s="14">
        <v>0.12212354301646731</v>
      </c>
      <c r="G227" s="14">
        <v>6.2389665801369426E-2</v>
      </c>
      <c r="H227" s="14">
        <v>3.6772658446895257E-3</v>
      </c>
      <c r="I227" s="14">
        <v>0.23975791433892002</v>
      </c>
      <c r="J227" s="18">
        <v>10.030390224371933</v>
      </c>
      <c r="K227" s="14">
        <v>0.8740727588791144</v>
      </c>
      <c r="L227" s="16">
        <v>6.6974337114290234E-3</v>
      </c>
      <c r="M227" s="16">
        <v>2.0535738526139678E-2</v>
      </c>
      <c r="N227" s="16">
        <v>6.603394402467179E-2</v>
      </c>
    </row>
    <row r="228" spans="1:14" x14ac:dyDescent="0.25">
      <c r="A228" s="11">
        <v>41859</v>
      </c>
      <c r="B228" s="12" t="s">
        <v>20</v>
      </c>
      <c r="C228" s="13" t="s">
        <v>25</v>
      </c>
      <c r="D228" s="14">
        <v>0.84967940737051784</v>
      </c>
      <c r="E228" s="14">
        <v>0.1909995973110199</v>
      </c>
      <c r="F228" s="14">
        <v>0.14066857471636204</v>
      </c>
      <c r="G228" s="14">
        <v>7.9795908479448466E-2</v>
      </c>
      <c r="H228" s="14">
        <v>6.9651741293532465E-2</v>
      </c>
      <c r="I228" s="14">
        <v>0.14886934673366836</v>
      </c>
      <c r="J228" s="18">
        <v>11.679560385171643</v>
      </c>
      <c r="K228" s="14">
        <v>0.81391995164284792</v>
      </c>
      <c r="L228" s="16">
        <v>6.7089019198390059E-3</v>
      </c>
      <c r="M228" s="16">
        <v>2.0348424455443315E-2</v>
      </c>
      <c r="N228" s="16">
        <v>0.13769495564250767</v>
      </c>
    </row>
    <row r="229" spans="1:14" x14ac:dyDescent="0.25">
      <c r="A229" s="11">
        <v>41859</v>
      </c>
      <c r="B229" s="12" t="s">
        <v>20</v>
      </c>
      <c r="C229" s="13" t="s">
        <v>25</v>
      </c>
      <c r="D229" s="14">
        <v>0.82073647114583415</v>
      </c>
      <c r="E229" s="14"/>
      <c r="F229" s="14"/>
      <c r="G229" s="14"/>
      <c r="H229" s="14">
        <v>0.12843711193897467</v>
      </c>
      <c r="I229" s="14">
        <v>0.19521103896103886</v>
      </c>
      <c r="J229" s="18"/>
      <c r="K229" s="14">
        <v>0.79018640732584089</v>
      </c>
      <c r="L229" s="16">
        <v>5.6522976516660706E-3</v>
      </c>
      <c r="M229" s="16">
        <v>2.1282701167243116E-2</v>
      </c>
      <c r="N229" s="16">
        <v>0.14816925265695718</v>
      </c>
    </row>
    <row r="230" spans="1:14" x14ac:dyDescent="0.25">
      <c r="A230" s="11">
        <v>41859</v>
      </c>
      <c r="B230" s="12" t="s">
        <v>20</v>
      </c>
      <c r="C230" s="13" t="s">
        <v>25</v>
      </c>
      <c r="D230" s="14">
        <v>0.82572502890925936</v>
      </c>
      <c r="E230" s="14"/>
      <c r="F230" s="14"/>
      <c r="G230" s="14"/>
      <c r="H230" s="14">
        <v>0.12769010043041606</v>
      </c>
      <c r="I230" s="14">
        <v>0.19086956521739126</v>
      </c>
      <c r="J230" s="18"/>
      <c r="K230" s="14"/>
    </row>
    <row r="231" spans="1:14" x14ac:dyDescent="0.25">
      <c r="A231" s="11">
        <v>41859</v>
      </c>
      <c r="B231" s="12" t="s">
        <v>20</v>
      </c>
      <c r="C231" s="13" t="s">
        <v>25</v>
      </c>
      <c r="D231" s="14">
        <v>0.81543303922717603</v>
      </c>
      <c r="E231" s="14"/>
      <c r="F231" s="14"/>
      <c r="G231" s="14"/>
      <c r="H231" s="14">
        <v>0.11606946581666266</v>
      </c>
      <c r="I231" s="14">
        <v>0.18272425249169419</v>
      </c>
      <c r="J231" s="18"/>
      <c r="K231" s="14"/>
    </row>
    <row r="232" spans="1:14" x14ac:dyDescent="0.25">
      <c r="A232" s="11">
        <v>41859</v>
      </c>
      <c r="B232" s="12" t="s">
        <v>20</v>
      </c>
      <c r="C232" s="13" t="s">
        <v>25</v>
      </c>
      <c r="D232" s="14">
        <v>0.79112732127106722</v>
      </c>
      <c r="E232" s="14"/>
      <c r="F232" s="14"/>
      <c r="G232" s="14"/>
      <c r="H232" s="14">
        <v>8.4413531457477209E-2</v>
      </c>
      <c r="I232" s="14">
        <v>0.29124748490945623</v>
      </c>
      <c r="J232" s="18"/>
      <c r="K232" s="14"/>
    </row>
    <row r="233" spans="1:14" x14ac:dyDescent="0.25">
      <c r="A233" s="11">
        <v>41859</v>
      </c>
      <c r="B233" s="12" t="s">
        <v>20</v>
      </c>
      <c r="C233" s="13" t="s">
        <v>25</v>
      </c>
      <c r="D233" s="14">
        <v>0.79016011549314258</v>
      </c>
      <c r="E233" s="14"/>
      <c r="F233" s="14"/>
      <c r="G233" s="14"/>
      <c r="H233" s="14">
        <v>0.10571757482732158</v>
      </c>
      <c r="I233" s="14">
        <v>0.26170411985018766</v>
      </c>
      <c r="J233" s="18"/>
      <c r="K233" s="14"/>
    </row>
    <row r="234" spans="1:14" x14ac:dyDescent="0.25">
      <c r="A234" s="11">
        <v>41859</v>
      </c>
      <c r="B234" s="12" t="s">
        <v>20</v>
      </c>
      <c r="C234" s="13" t="s">
        <v>25</v>
      </c>
      <c r="D234" s="14">
        <v>0.77452126296913015</v>
      </c>
      <c r="E234" s="14"/>
      <c r="F234" s="14"/>
      <c r="G234" s="14"/>
      <c r="H234" s="14">
        <v>9.9946457255041699E-2</v>
      </c>
      <c r="I234" s="14">
        <v>0.27199001871490958</v>
      </c>
      <c r="J234" s="18"/>
      <c r="K234" s="14"/>
    </row>
    <row r="235" spans="1:14" x14ac:dyDescent="0.25">
      <c r="A235" s="11">
        <v>41873</v>
      </c>
      <c r="B235" s="12" t="s">
        <v>20</v>
      </c>
      <c r="C235" s="13" t="s">
        <v>25</v>
      </c>
      <c r="D235" s="14">
        <v>0.86666202575704843</v>
      </c>
      <c r="E235" s="14">
        <v>0.15430068969726563</v>
      </c>
      <c r="F235" s="14">
        <v>0.10928053814061198</v>
      </c>
      <c r="G235" s="14"/>
      <c r="H235" s="14">
        <v>7.0060719290054863E-4</v>
      </c>
      <c r="I235" s="14">
        <v>0.16463414634146409</v>
      </c>
      <c r="J235" s="18">
        <v>16.825687903285619</v>
      </c>
      <c r="K235" s="14">
        <v>0.79413008462295043</v>
      </c>
      <c r="L235" s="16">
        <v>6.3503292702202585E-3</v>
      </c>
      <c r="M235" s="16">
        <v>2.0515860298229046E-2</v>
      </c>
      <c r="N235" s="16">
        <v>0.13876532176077258</v>
      </c>
    </row>
    <row r="236" spans="1:14" x14ac:dyDescent="0.25">
      <c r="A236" s="11">
        <v>41873</v>
      </c>
      <c r="B236" s="12" t="s">
        <v>20</v>
      </c>
      <c r="C236" s="13" t="s">
        <v>25</v>
      </c>
      <c r="D236" s="14">
        <v>0.86604070129799748</v>
      </c>
      <c r="E236" s="14">
        <v>0.14438490569591522</v>
      </c>
      <c r="F236" s="14">
        <v>0.2299722685710012</v>
      </c>
      <c r="G236" s="14"/>
      <c r="H236" s="14"/>
      <c r="I236" s="14">
        <v>0.19656357388316123</v>
      </c>
      <c r="J236" s="18">
        <v>18.043110758885874</v>
      </c>
      <c r="K236" s="14">
        <v>0.73945489832208122</v>
      </c>
      <c r="L236" s="16">
        <v>6.1133196297473149E-3</v>
      </c>
      <c r="M236" s="16">
        <v>2.1081625246454787E-2</v>
      </c>
      <c r="N236" s="16">
        <v>0.23869164437307547</v>
      </c>
    </row>
    <row r="237" spans="1:14" x14ac:dyDescent="0.25">
      <c r="A237" s="11">
        <v>41873</v>
      </c>
      <c r="B237" s="12" t="s">
        <v>20</v>
      </c>
      <c r="C237" s="13" t="s">
        <v>25</v>
      </c>
      <c r="D237" s="14">
        <v>0.8667045553903997</v>
      </c>
      <c r="E237" s="14">
        <v>0.20391438901424408</v>
      </c>
      <c r="F237" s="14">
        <v>4.3291966529087296E-2</v>
      </c>
      <c r="G237" s="14"/>
      <c r="H237" s="14"/>
      <c r="I237" s="14">
        <v>0.21118793211816472</v>
      </c>
      <c r="J237" s="18">
        <v>12.408395126648374</v>
      </c>
      <c r="K237" s="14">
        <v>0.84735358500797786</v>
      </c>
      <c r="L237" s="16">
        <v>5.0353080392090818E-3</v>
      </c>
      <c r="M237" s="16">
        <v>2.1226889219647879E-2</v>
      </c>
      <c r="N237" s="16">
        <v>7.6393558955021465E-2</v>
      </c>
    </row>
    <row r="238" spans="1:14" x14ac:dyDescent="0.25">
      <c r="A238" s="11">
        <v>41873</v>
      </c>
      <c r="B238" s="12" t="s">
        <v>20</v>
      </c>
      <c r="C238" s="13" t="s">
        <v>25</v>
      </c>
      <c r="D238" s="14">
        <v>0.84375</v>
      </c>
      <c r="E238" s="14"/>
      <c r="F238" s="14"/>
      <c r="G238" s="14"/>
      <c r="H238" s="14"/>
      <c r="I238" s="14">
        <v>0.17761732851985595</v>
      </c>
      <c r="J238" s="18"/>
      <c r="K238" s="14"/>
    </row>
    <row r="239" spans="1:14" x14ac:dyDescent="0.25">
      <c r="A239" s="11">
        <v>41873</v>
      </c>
      <c r="B239" s="12" t="s">
        <v>20</v>
      </c>
      <c r="C239" s="13" t="s">
        <v>25</v>
      </c>
      <c r="D239" s="14">
        <v>0.84633211720703971</v>
      </c>
      <c r="E239" s="14"/>
      <c r="F239" s="14"/>
      <c r="G239" s="14"/>
      <c r="H239" s="14"/>
      <c r="I239" s="14">
        <v>9.3423019431988094E-2</v>
      </c>
      <c r="J239" s="18"/>
      <c r="K239" s="14"/>
    </row>
    <row r="240" spans="1:14" x14ac:dyDescent="0.25">
      <c r="A240" s="11">
        <v>41873</v>
      </c>
      <c r="B240" s="12" t="s">
        <v>20</v>
      </c>
      <c r="C240" s="13" t="s">
        <v>25</v>
      </c>
      <c r="D240" s="14">
        <v>0.83842505790228306</v>
      </c>
      <c r="E240" s="14"/>
      <c r="F240" s="14"/>
      <c r="G240" s="14"/>
      <c r="H240" s="14"/>
      <c r="I240" s="14">
        <v>9.5665171898355897E-2</v>
      </c>
      <c r="J240" s="18"/>
      <c r="K240" s="14"/>
    </row>
    <row r="241" spans="1:14" x14ac:dyDescent="0.25">
      <c r="A241" s="11">
        <v>41873</v>
      </c>
      <c r="B241" s="12" t="s">
        <v>20</v>
      </c>
      <c r="C241" s="13" t="s">
        <v>25</v>
      </c>
      <c r="D241" s="14">
        <v>0.81582493644911336</v>
      </c>
      <c r="E241" s="14"/>
      <c r="F241" s="14"/>
      <c r="G241" s="14"/>
      <c r="H241" s="14">
        <v>4.3141592920354022E-2</v>
      </c>
      <c r="I241" s="14">
        <v>0.16727084412221582</v>
      </c>
      <c r="J241" s="18"/>
      <c r="K241" s="14"/>
    </row>
    <row r="242" spans="1:14" x14ac:dyDescent="0.25">
      <c r="A242" s="11">
        <v>41873</v>
      </c>
      <c r="B242" s="12" t="s">
        <v>20</v>
      </c>
      <c r="C242" s="13" t="s">
        <v>25</v>
      </c>
      <c r="D242" s="14">
        <v>0.81397993208254571</v>
      </c>
      <c r="E242" s="14"/>
      <c r="F242" s="14"/>
      <c r="G242" s="14"/>
      <c r="H242" s="14">
        <v>3.0530164533820514E-2</v>
      </c>
      <c r="I242" s="14">
        <v>0.16908454227113601</v>
      </c>
      <c r="J242" s="18"/>
      <c r="K242" s="14"/>
    </row>
    <row r="243" spans="1:14" x14ac:dyDescent="0.25">
      <c r="A243" s="11">
        <v>41873</v>
      </c>
      <c r="B243" s="12" t="s">
        <v>20</v>
      </c>
      <c r="C243" s="13" t="s">
        <v>25</v>
      </c>
      <c r="D243" s="14">
        <v>0.80620121484944229</v>
      </c>
      <c r="E243" s="14"/>
      <c r="F243" s="14"/>
      <c r="G243" s="14"/>
      <c r="H243" s="14">
        <v>2.5018811136192753E-2</v>
      </c>
      <c r="I243" s="14">
        <v>0.22039473684210487</v>
      </c>
      <c r="J243" s="18"/>
      <c r="K243" s="14"/>
    </row>
    <row r="244" spans="1:14" x14ac:dyDescent="0.25">
      <c r="A244" s="11">
        <v>41887</v>
      </c>
      <c r="B244" s="12" t="s">
        <v>21</v>
      </c>
      <c r="C244" s="13" t="s">
        <v>25</v>
      </c>
      <c r="D244" s="14">
        <v>0.83266479981836061</v>
      </c>
      <c r="E244" s="14">
        <v>0.12741051614284515</v>
      </c>
      <c r="F244" s="14">
        <v>0.2105349577788862</v>
      </c>
      <c r="G244" s="14"/>
      <c r="H244" s="14">
        <v>8.1422924901185634E-2</v>
      </c>
      <c r="I244" s="14">
        <v>0.45256744995648474</v>
      </c>
      <c r="J244" s="18">
        <v>15.971358449190825</v>
      </c>
      <c r="K244" s="14">
        <v>0.80074046722977654</v>
      </c>
      <c r="L244" s="16">
        <v>5.2287384877240974E-3</v>
      </c>
      <c r="M244" s="16">
        <v>2.1262822939332484E-2</v>
      </c>
      <c r="N244" s="16">
        <v>0.17278767337705017</v>
      </c>
    </row>
    <row r="245" spans="1:14" x14ac:dyDescent="0.25">
      <c r="A245" s="11">
        <v>41887</v>
      </c>
      <c r="B245" s="12" t="s">
        <v>21</v>
      </c>
      <c r="C245" s="13" t="s">
        <v>25</v>
      </c>
      <c r="D245" s="14">
        <v>0.84714761960868568</v>
      </c>
      <c r="E245" s="14">
        <v>0.12444708496332167</v>
      </c>
      <c r="F245" s="14">
        <v>0.18384869663205183</v>
      </c>
      <c r="G245" s="14"/>
      <c r="H245" s="14">
        <v>6.9071531051445256E-2</v>
      </c>
      <c r="I245" s="14">
        <v>0.31779898933183637</v>
      </c>
      <c r="J245" s="18">
        <v>19.864298190654917</v>
      </c>
      <c r="K245" s="14">
        <v>0.93989228023425986</v>
      </c>
      <c r="L245" s="16">
        <v>5.094942722940983E-3</v>
      </c>
      <c r="M245" s="16">
        <v>2.1121381702276051E-2</v>
      </c>
      <c r="N245" s="16">
        <v>2.4572547886453067E-2</v>
      </c>
    </row>
    <row r="246" spans="1:14" x14ac:dyDescent="0.25">
      <c r="A246" s="11">
        <v>41887</v>
      </c>
      <c r="B246" s="12" t="s">
        <v>21</v>
      </c>
      <c r="C246" s="13" t="s">
        <v>25</v>
      </c>
      <c r="D246" s="14">
        <v>0.83229730882415665</v>
      </c>
      <c r="E246" s="14"/>
      <c r="F246" s="14"/>
      <c r="G246" s="14"/>
      <c r="H246" s="14"/>
      <c r="I246" s="14">
        <v>0.32385120350109353</v>
      </c>
      <c r="J246" s="18"/>
      <c r="K246" s="14"/>
    </row>
    <row r="247" spans="1:14" x14ac:dyDescent="0.25">
      <c r="A247" s="11">
        <v>41887</v>
      </c>
      <c r="B247" s="12" t="s">
        <v>21</v>
      </c>
      <c r="C247" s="13" t="s">
        <v>25</v>
      </c>
      <c r="D247" s="14">
        <v>0.85314901292219503</v>
      </c>
      <c r="E247" s="14"/>
      <c r="F247" s="14"/>
      <c r="G247" s="14"/>
      <c r="H247" s="14"/>
      <c r="I247" s="14">
        <v>0.19118522930315646</v>
      </c>
      <c r="J247" s="18"/>
      <c r="K247" s="14"/>
    </row>
    <row r="248" spans="1:14" x14ac:dyDescent="0.25">
      <c r="A248" s="11">
        <v>41887</v>
      </c>
      <c r="B248" s="12" t="s">
        <v>21</v>
      </c>
      <c r="C248" s="13" t="s">
        <v>25</v>
      </c>
      <c r="D248" s="14">
        <v>0.84854587500191436</v>
      </c>
      <c r="E248" s="14"/>
      <c r="F248" s="14"/>
      <c r="G248" s="14"/>
      <c r="H248" s="14"/>
      <c r="I248" s="14">
        <v>0.1900768693221524</v>
      </c>
      <c r="J248" s="18"/>
      <c r="K248" s="14"/>
    </row>
    <row r="249" spans="1:14" x14ac:dyDescent="0.25">
      <c r="A249" s="11">
        <v>41887</v>
      </c>
      <c r="B249" s="12" t="s">
        <v>21</v>
      </c>
      <c r="C249" s="13" t="s">
        <v>25</v>
      </c>
      <c r="D249" s="14">
        <v>0.84942116573502813</v>
      </c>
      <c r="E249" s="14"/>
      <c r="F249" s="14"/>
      <c r="G249" s="14"/>
      <c r="H249" s="14"/>
      <c r="I249" s="14">
        <v>0.17986111111111142</v>
      </c>
      <c r="J249" s="18"/>
      <c r="K249" s="14"/>
    </row>
    <row r="250" spans="1:14" x14ac:dyDescent="0.25">
      <c r="A250" s="11">
        <v>41901</v>
      </c>
      <c r="B250" s="12" t="s">
        <v>21</v>
      </c>
      <c r="C250" s="13" t="s">
        <v>25</v>
      </c>
      <c r="D250" s="14">
        <v>0.87120149197715846</v>
      </c>
      <c r="E250" s="14">
        <v>0.2054363489151001</v>
      </c>
      <c r="F250" s="14">
        <v>0.17293520678054108</v>
      </c>
      <c r="G250" s="14">
        <v>0.27589256469046192</v>
      </c>
      <c r="H250" s="14"/>
      <c r="I250" s="14">
        <v>0.12577903682719516</v>
      </c>
      <c r="J250" s="18">
        <v>12.617090798311404</v>
      </c>
      <c r="K250" s="14">
        <v>0.94557321893790625</v>
      </c>
      <c r="L250" s="16">
        <v>5.7952679831771688E-3</v>
      </c>
      <c r="M250" s="16">
        <v>2.0826266472525869E-2</v>
      </c>
      <c r="N250" s="16">
        <v>2.6239260842037E-2</v>
      </c>
    </row>
    <row r="251" spans="1:14" x14ac:dyDescent="0.25">
      <c r="A251" s="11">
        <v>41901</v>
      </c>
      <c r="B251" s="12" t="s">
        <v>21</v>
      </c>
      <c r="C251" s="13" t="s">
        <v>25</v>
      </c>
      <c r="D251" s="14">
        <v>0.87242202308607841</v>
      </c>
      <c r="E251" s="14"/>
      <c r="F251" s="14"/>
      <c r="G251" s="14"/>
      <c r="H251" s="14"/>
      <c r="I251" s="14">
        <v>0.19647927314026134</v>
      </c>
      <c r="J251" s="18"/>
      <c r="K251" s="14"/>
    </row>
    <row r="252" spans="1:14" x14ac:dyDescent="0.25">
      <c r="A252" s="11">
        <v>41901</v>
      </c>
      <c r="B252" s="12" t="s">
        <v>21</v>
      </c>
      <c r="C252" s="13" t="s">
        <v>25</v>
      </c>
      <c r="D252" s="14">
        <v>0.8621522119620979</v>
      </c>
      <c r="E252" s="14"/>
      <c r="F252" s="14"/>
      <c r="G252" s="14"/>
      <c r="H252" s="14"/>
      <c r="I252" s="14">
        <v>0.12060011540680875</v>
      </c>
      <c r="J252" s="18"/>
      <c r="K252" s="14"/>
    </row>
    <row r="253" spans="1:14" x14ac:dyDescent="0.25">
      <c r="A253" s="11">
        <v>41915</v>
      </c>
      <c r="B253" s="12" t="s">
        <v>21</v>
      </c>
      <c r="C253" s="13" t="s">
        <v>25</v>
      </c>
      <c r="D253" s="14">
        <v>0.86267111822878495</v>
      </c>
      <c r="E253" s="14">
        <v>0.18599753081798553</v>
      </c>
      <c r="F253" s="14">
        <v>0.17022075128729833</v>
      </c>
      <c r="G253" s="14">
        <v>1.6159883912644723E-3</v>
      </c>
      <c r="H253" s="14">
        <v>0.11077618688771651</v>
      </c>
      <c r="I253" s="14">
        <v>0.1475953565505802</v>
      </c>
      <c r="J253" s="18">
        <v>14.661605438771717</v>
      </c>
      <c r="K253" s="14">
        <v>0.8970433387374438</v>
      </c>
      <c r="L253" s="16">
        <v>8.2800464720064314E-3</v>
      </c>
      <c r="M253" s="16">
        <v>1.9580054491974579E-2</v>
      </c>
      <c r="N253" s="16">
        <v>9.6944588425707773E-2</v>
      </c>
    </row>
    <row r="254" spans="1:14" x14ac:dyDescent="0.25">
      <c r="A254" s="11">
        <v>41915</v>
      </c>
      <c r="B254" s="12" t="s">
        <v>21</v>
      </c>
      <c r="C254" s="13" t="s">
        <v>25</v>
      </c>
      <c r="D254" s="14">
        <v>0.86501547663316458</v>
      </c>
      <c r="E254" s="14">
        <v>0.18812818825244904</v>
      </c>
      <c r="F254" s="14">
        <v>0.15836077629126144</v>
      </c>
      <c r="G254" s="14">
        <v>0.1026877785909127</v>
      </c>
      <c r="H254" s="14">
        <v>8.981748318924121E-2</v>
      </c>
      <c r="I254" s="14">
        <v>0.1611842105263159</v>
      </c>
      <c r="J254" s="18">
        <v>14.602668389376722</v>
      </c>
      <c r="K254" s="14">
        <v>0.86942361008328872</v>
      </c>
      <c r="L254" s="16">
        <v>8.8458114202321688E-3</v>
      </c>
      <c r="M254" s="16">
        <v>1.9274235601041748E-2</v>
      </c>
      <c r="N254" s="16">
        <v>0.15298590018914926</v>
      </c>
    </row>
    <row r="255" spans="1:14" x14ac:dyDescent="0.25">
      <c r="A255" s="11">
        <v>41915</v>
      </c>
      <c r="B255" s="12" t="s">
        <v>21</v>
      </c>
      <c r="C255" s="13" t="s">
        <v>25</v>
      </c>
      <c r="D255" s="14">
        <v>0.86475754181003439</v>
      </c>
      <c r="E255" s="14">
        <v>0.19437327980995178</v>
      </c>
      <c r="F255" s="14">
        <v>0.14855416800421878</v>
      </c>
      <c r="G255" s="14">
        <v>5.5714564496199971E-2</v>
      </c>
      <c r="H255" s="14">
        <v>7.8226600985221717E-2</v>
      </c>
      <c r="I255" s="14">
        <v>0.14907975460122713</v>
      </c>
      <c r="J255" s="18">
        <v>14.371818827874829</v>
      </c>
      <c r="K255" s="14">
        <v>0.8264768256592141</v>
      </c>
      <c r="L255" s="16">
        <v>5.7341042049906029E-3</v>
      </c>
      <c r="M255" s="16">
        <v>2.0841557417072512E-2</v>
      </c>
      <c r="N255" s="16">
        <v>0.11483499354527847</v>
      </c>
    </row>
    <row r="256" spans="1:14" x14ac:dyDescent="0.25">
      <c r="A256" s="11">
        <v>41915</v>
      </c>
      <c r="B256" s="12" t="s">
        <v>21</v>
      </c>
      <c r="C256" s="13" t="s">
        <v>25</v>
      </c>
      <c r="D256" s="14">
        <v>0.87216647200438591</v>
      </c>
      <c r="E256" s="14"/>
      <c r="F256" s="14"/>
      <c r="G256" s="14"/>
      <c r="H256" s="14">
        <v>9.6845846290537496E-2</v>
      </c>
      <c r="I256" s="14">
        <v>0.1714285714285711</v>
      </c>
      <c r="J256" s="18"/>
      <c r="K256" s="14"/>
    </row>
    <row r="257" spans="1:14" x14ac:dyDescent="0.25">
      <c r="A257" s="11">
        <v>41915</v>
      </c>
      <c r="B257" s="12" t="s">
        <v>21</v>
      </c>
      <c r="C257" s="13" t="s">
        <v>25</v>
      </c>
      <c r="D257" s="14">
        <v>0.87588159332472437</v>
      </c>
      <c r="E257" s="14"/>
      <c r="F257" s="14"/>
      <c r="G257" s="14"/>
      <c r="H257" s="14">
        <v>7.9051383399209696E-2</v>
      </c>
      <c r="I257" s="14">
        <v>0.16657191586128436</v>
      </c>
      <c r="J257" s="18"/>
      <c r="K257" s="14"/>
    </row>
    <row r="258" spans="1:14" x14ac:dyDescent="0.25">
      <c r="A258" s="11">
        <v>41915</v>
      </c>
      <c r="B258" s="12" t="s">
        <v>21</v>
      </c>
      <c r="C258" s="13" t="s">
        <v>25</v>
      </c>
      <c r="D258" s="14">
        <v>0.88856695056814661</v>
      </c>
      <c r="E258" s="14"/>
      <c r="F258" s="14"/>
      <c r="G258" s="14"/>
      <c r="H258" s="14">
        <v>8.7827808015833897E-2</v>
      </c>
      <c r="I258" s="14">
        <v>0.16421825813221433</v>
      </c>
      <c r="J258" s="18"/>
      <c r="K258" s="14"/>
    </row>
    <row r="259" spans="1:14" x14ac:dyDescent="0.25">
      <c r="A259" s="11">
        <v>41915</v>
      </c>
      <c r="B259" s="12" t="s">
        <v>21</v>
      </c>
      <c r="C259" s="13" t="s">
        <v>25</v>
      </c>
      <c r="D259" s="14">
        <v>0.86392076230903581</v>
      </c>
      <c r="E259" s="14"/>
      <c r="F259" s="14"/>
      <c r="G259" s="14"/>
      <c r="H259" s="14">
        <v>8.8939566704675177E-2</v>
      </c>
      <c r="I259" s="14">
        <v>0.15635451505016748</v>
      </c>
      <c r="J259" s="18"/>
      <c r="K259" s="14"/>
    </row>
    <row r="260" spans="1:14" x14ac:dyDescent="0.25">
      <c r="A260" s="11">
        <v>41915</v>
      </c>
      <c r="B260" s="12" t="s">
        <v>21</v>
      </c>
      <c r="C260" s="13" t="s">
        <v>25</v>
      </c>
      <c r="D260" s="14">
        <v>0.86612403989453168</v>
      </c>
      <c r="E260" s="14"/>
      <c r="F260" s="14"/>
      <c r="G260" s="14"/>
      <c r="H260" s="14">
        <v>5.0861532073904758E-2</v>
      </c>
      <c r="I260" s="14">
        <v>0.16530348687042629</v>
      </c>
      <c r="J260" s="18"/>
      <c r="K260" s="14"/>
    </row>
    <row r="261" spans="1:14" x14ac:dyDescent="0.25">
      <c r="A261" s="11">
        <v>41915</v>
      </c>
      <c r="B261" s="12" t="s">
        <v>21</v>
      </c>
      <c r="C261" s="13" t="s">
        <v>25</v>
      </c>
      <c r="D261" s="14">
        <v>0.87183840062125828</v>
      </c>
      <c r="E261" s="14"/>
      <c r="F261" s="14"/>
      <c r="G261" s="14"/>
      <c r="H261" s="14">
        <v>4.7080218225904358E-2</v>
      </c>
      <c r="I261" s="14">
        <v>0.18125887363937576</v>
      </c>
      <c r="J261" s="18"/>
      <c r="K261" s="14"/>
    </row>
    <row r="262" spans="1:14" x14ac:dyDescent="0.25">
      <c r="A262" s="11">
        <v>41935</v>
      </c>
      <c r="B262" s="12" t="s">
        <v>21</v>
      </c>
      <c r="C262" s="13" t="s">
        <v>25</v>
      </c>
      <c r="D262" s="14">
        <v>0.82134780642243332</v>
      </c>
      <c r="E262" s="14">
        <v>0.1554618775844574</v>
      </c>
      <c r="F262" s="14">
        <v>0.15179031469872023</v>
      </c>
      <c r="G262" s="14">
        <v>0.12167813300958413</v>
      </c>
      <c r="H262" s="14">
        <v>8.8170315324362369E-2</v>
      </c>
      <c r="I262" s="14">
        <v>0.1003436426116833</v>
      </c>
      <c r="J262" s="18">
        <v>18.523269627628832</v>
      </c>
      <c r="K262" s="14">
        <v>0.78806517641813434</v>
      </c>
      <c r="L262" s="16">
        <v>9.3121852289047378E-3</v>
      </c>
      <c r="M262" s="16">
        <v>1.9388917685141557E-2</v>
      </c>
      <c r="N262" s="16">
        <v>0.54695708643337027</v>
      </c>
    </row>
    <row r="263" spans="1:14" x14ac:dyDescent="0.25">
      <c r="A263" s="11">
        <v>41935</v>
      </c>
      <c r="B263" s="12" t="s">
        <v>21</v>
      </c>
      <c r="C263" s="13" t="s">
        <v>25</v>
      </c>
      <c r="D263" s="14">
        <v>0.8141395809272397</v>
      </c>
      <c r="E263" s="14">
        <v>0.1381823867559433</v>
      </c>
      <c r="F263" s="14">
        <v>0.20050079204785998</v>
      </c>
      <c r="G263" s="14">
        <v>9.096919211953805E-2</v>
      </c>
      <c r="H263" s="14">
        <v>0.1081020085759421</v>
      </c>
      <c r="I263" s="14">
        <v>0.12090163934426321</v>
      </c>
      <c r="J263" s="18">
        <v>19.691918152218911</v>
      </c>
      <c r="K263" s="14">
        <v>0.80178123216226582</v>
      </c>
      <c r="L263" s="16">
        <v>4.2294752616010688E-3</v>
      </c>
      <c r="M263" s="16">
        <v>2.171161216177642E-2</v>
      </c>
      <c r="N263" s="16">
        <v>7.0965273640963694E-2</v>
      </c>
    </row>
    <row r="264" spans="1:14" x14ac:dyDescent="0.25">
      <c r="A264" s="11">
        <v>41935</v>
      </c>
      <c r="B264" s="12" t="s">
        <v>21</v>
      </c>
      <c r="C264" s="13" t="s">
        <v>25</v>
      </c>
      <c r="D264" s="14">
        <v>0.82077178173047938</v>
      </c>
      <c r="E264" s="14">
        <v>0.17140784859657288</v>
      </c>
      <c r="F264" s="14">
        <v>0.1827158662597585</v>
      </c>
      <c r="G264" s="14">
        <v>0.11066927276403654</v>
      </c>
      <c r="H264" s="14">
        <v>9.9508050089445521E-2</v>
      </c>
      <c r="I264" s="14">
        <v>9.6862210095498322E-2</v>
      </c>
      <c r="J264" s="18">
        <v>16.086563958262662</v>
      </c>
      <c r="K264" s="14">
        <v>0.83352045585523493</v>
      </c>
      <c r="L264" s="16">
        <v>4.6216879892224255E-3</v>
      </c>
      <c r="M264" s="16">
        <v>2.1525827185534724E-2</v>
      </c>
      <c r="N264" s="16">
        <v>0.14855152627062321</v>
      </c>
    </row>
    <row r="265" spans="1:14" x14ac:dyDescent="0.25">
      <c r="A265" s="11">
        <v>41935</v>
      </c>
      <c r="B265" s="12" t="s">
        <v>21</v>
      </c>
      <c r="C265" s="13" t="s">
        <v>25</v>
      </c>
      <c r="D265" s="14">
        <v>0.84203296703296715</v>
      </c>
      <c r="E265" s="14"/>
      <c r="F265" s="14"/>
      <c r="G265" s="14"/>
      <c r="H265" s="14">
        <v>9.0743155149934807E-2</v>
      </c>
      <c r="I265" s="14">
        <v>0.15947569634079731</v>
      </c>
      <c r="J265" s="18"/>
      <c r="K265" s="14"/>
    </row>
    <row r="266" spans="1:14" x14ac:dyDescent="0.25">
      <c r="A266" s="11">
        <v>41935</v>
      </c>
      <c r="B266" s="12" t="s">
        <v>21</v>
      </c>
      <c r="C266" s="13" t="s">
        <v>25</v>
      </c>
      <c r="D266" s="14">
        <v>0.84256324554832018</v>
      </c>
      <c r="E266" s="14"/>
      <c r="F266" s="14"/>
      <c r="G266" s="14"/>
      <c r="H266" s="14">
        <v>0.28547081380485739</v>
      </c>
      <c r="I266" s="14">
        <v>0.15691489361702057</v>
      </c>
      <c r="J266" s="18"/>
      <c r="K266" s="14"/>
    </row>
    <row r="267" spans="1:14" x14ac:dyDescent="0.25">
      <c r="A267" s="11">
        <v>41935</v>
      </c>
      <c r="B267" s="12" t="s">
        <v>21</v>
      </c>
      <c r="C267" s="13" t="s">
        <v>25</v>
      </c>
      <c r="D267" s="14">
        <v>0.84023220595658765</v>
      </c>
      <c r="E267" s="14"/>
      <c r="F267" s="14"/>
      <c r="G267" s="14"/>
      <c r="H267" s="14">
        <v>0.41280405673084541</v>
      </c>
      <c r="I267" s="14">
        <v>0.16040955631399312</v>
      </c>
      <c r="J267" s="18"/>
      <c r="K267" s="14"/>
    </row>
    <row r="268" spans="1:14" x14ac:dyDescent="0.25">
      <c r="A268" s="11">
        <v>41935</v>
      </c>
      <c r="B268" s="12" t="s">
        <v>21</v>
      </c>
      <c r="C268" s="13" t="s">
        <v>25</v>
      </c>
      <c r="D268" s="14">
        <v>0.80299981708432422</v>
      </c>
      <c r="E268" s="14"/>
      <c r="F268" s="14"/>
      <c r="G268" s="14"/>
      <c r="H268" s="14">
        <v>9.7944097944097863E-2</v>
      </c>
      <c r="I268" s="14">
        <v>0.12103083294983888</v>
      </c>
      <c r="J268" s="18"/>
      <c r="K268" s="14"/>
    </row>
    <row r="269" spans="1:14" x14ac:dyDescent="0.25">
      <c r="A269" s="11">
        <v>41935</v>
      </c>
      <c r="B269" s="12" t="s">
        <v>21</v>
      </c>
      <c r="C269" s="13" t="s">
        <v>25</v>
      </c>
      <c r="D269" s="14">
        <v>0.79667298741596282</v>
      </c>
      <c r="E269" s="14"/>
      <c r="F269" s="14"/>
      <c r="G269" s="14"/>
      <c r="H269" s="14">
        <v>9.7710269780095005E-2</v>
      </c>
      <c r="I269" s="14">
        <v>0.12500000000000011</v>
      </c>
      <c r="J269" s="18"/>
      <c r="K269" s="14"/>
    </row>
    <row r="270" spans="1:14" x14ac:dyDescent="0.25">
      <c r="A270" s="11">
        <v>41935</v>
      </c>
      <c r="B270" s="12" t="s">
        <v>21</v>
      </c>
      <c r="C270" s="13" t="s">
        <v>25</v>
      </c>
      <c r="D270" s="14">
        <v>0.80579900073716104</v>
      </c>
      <c r="E270" s="14"/>
      <c r="F270" s="14"/>
      <c r="G270" s="14"/>
      <c r="H270" s="14">
        <v>0.10636231180184574</v>
      </c>
      <c r="I270" s="14">
        <v>0.12581216774955747</v>
      </c>
      <c r="J270" s="18"/>
      <c r="K270" s="14"/>
    </row>
    <row r="271" spans="1:14" x14ac:dyDescent="0.25">
      <c r="A271" s="11">
        <v>41943</v>
      </c>
      <c r="B271" s="12" t="s">
        <v>21</v>
      </c>
      <c r="C271" s="13" t="s">
        <v>25</v>
      </c>
      <c r="D271" s="14">
        <v>0.82317844874344603</v>
      </c>
      <c r="E271" s="14">
        <v>0.25176158547401428</v>
      </c>
      <c r="F271" s="14">
        <v>0.18706787642426143</v>
      </c>
      <c r="G271" s="14">
        <v>0.11408223595807725</v>
      </c>
      <c r="H271" s="14">
        <v>0.15128688010043978</v>
      </c>
      <c r="I271" s="14">
        <v>0.10611643330876935</v>
      </c>
      <c r="J271" s="18">
        <v>11.709467066664283</v>
      </c>
      <c r="K271" s="14">
        <v>0.88710265665293042</v>
      </c>
      <c r="L271" s="16">
        <v>1.5543245131661193E-2</v>
      </c>
      <c r="M271" s="16">
        <v>1.7431676783171434E-2</v>
      </c>
      <c r="N271" s="16">
        <v>0.14121187288823525</v>
      </c>
    </row>
    <row r="272" spans="1:14" x14ac:dyDescent="0.25">
      <c r="A272" s="11">
        <v>41943</v>
      </c>
      <c r="B272" s="12" t="s">
        <v>21</v>
      </c>
      <c r="C272" s="13" t="s">
        <v>25</v>
      </c>
      <c r="D272" s="14">
        <v>0.82858982022161942</v>
      </c>
      <c r="E272" s="14">
        <v>0.23799489438533786</v>
      </c>
      <c r="F272" s="14">
        <v>0.158176479291674</v>
      </c>
      <c r="G272" s="14">
        <v>5.4017555705598366E-2</v>
      </c>
      <c r="H272" s="14">
        <v>0.14761331728840765</v>
      </c>
      <c r="I272" s="14">
        <v>0.10492040520984053</v>
      </c>
      <c r="J272" s="18">
        <v>12.479487829841617</v>
      </c>
      <c r="K272" s="14">
        <v>0.86195107293507622</v>
      </c>
      <c r="L272" s="16">
        <v>6.8251130983934816E-3</v>
      </c>
      <c r="M272" s="16">
        <v>2.0201631387795561E-2</v>
      </c>
      <c r="N272" s="16">
        <v>0.14350551457023147</v>
      </c>
    </row>
    <row r="273" spans="1:14" x14ac:dyDescent="0.25">
      <c r="A273" s="11">
        <v>41943</v>
      </c>
      <c r="B273" s="12" t="s">
        <v>21</v>
      </c>
      <c r="C273" s="13" t="s">
        <v>25</v>
      </c>
      <c r="D273" s="14">
        <v>0.81632760898282686</v>
      </c>
      <c r="E273" s="14">
        <v>0.22668066620826721</v>
      </c>
      <c r="F273" s="14">
        <v>0.19694749127423711</v>
      </c>
      <c r="G273" s="14">
        <v>8.1654507730406195E-2</v>
      </c>
      <c r="H273" s="14">
        <v>0.13861607142857157</v>
      </c>
      <c r="I273" s="14">
        <v>0.11836212412028178</v>
      </c>
      <c r="J273" s="18">
        <v>13.184168949799904</v>
      </c>
      <c r="K273" s="14">
        <v>0.92056713499672205</v>
      </c>
      <c r="L273" s="16">
        <v>5.0238398307991001E-3</v>
      </c>
      <c r="M273" s="16">
        <v>2.1215421011237901E-2</v>
      </c>
      <c r="N273" s="16">
        <v>2.8831075942692751E-2</v>
      </c>
    </row>
    <row r="274" spans="1:14" x14ac:dyDescent="0.25">
      <c r="A274" s="11">
        <v>41943</v>
      </c>
      <c r="B274" s="12" t="s">
        <v>21</v>
      </c>
      <c r="C274" s="13" t="s">
        <v>25</v>
      </c>
      <c r="D274" s="14">
        <v>0.8376030296279795</v>
      </c>
      <c r="E274" s="14"/>
      <c r="F274" s="14"/>
      <c r="G274" s="14"/>
      <c r="H274" s="14">
        <v>4.5215562565720457E-2</v>
      </c>
      <c r="I274" s="14">
        <v>0.11558219178082181</v>
      </c>
      <c r="J274" s="18"/>
      <c r="K274" s="14"/>
    </row>
    <row r="275" spans="1:14" x14ac:dyDescent="0.25">
      <c r="A275" s="11">
        <v>41943</v>
      </c>
      <c r="B275" s="12" t="s">
        <v>21</v>
      </c>
      <c r="C275" s="13" t="s">
        <v>25</v>
      </c>
      <c r="D275" s="14">
        <v>0.82901123890322292</v>
      </c>
      <c r="E275" s="14"/>
      <c r="F275" s="14"/>
      <c r="G275" s="14"/>
      <c r="H275" s="14">
        <v>0.15620951323338872</v>
      </c>
      <c r="I275" s="14">
        <v>8.9804186360566599E-2</v>
      </c>
      <c r="J275" s="18"/>
      <c r="K275" s="14"/>
    </row>
    <row r="276" spans="1:14" x14ac:dyDescent="0.25">
      <c r="A276" s="11">
        <v>41943</v>
      </c>
      <c r="B276" s="12" t="s">
        <v>21</v>
      </c>
      <c r="C276" s="13" t="s">
        <v>25</v>
      </c>
      <c r="D276" s="14">
        <v>0.82377833753148622</v>
      </c>
      <c r="E276" s="14"/>
      <c r="F276" s="14"/>
      <c r="G276" s="14"/>
      <c r="H276" s="14">
        <v>0.13575240128068322</v>
      </c>
      <c r="I276" s="14">
        <v>0.10624169986719795</v>
      </c>
      <c r="J276" s="18"/>
      <c r="K276" s="14"/>
    </row>
    <row r="277" spans="1:14" x14ac:dyDescent="0.25">
      <c r="A277" s="11">
        <v>41943</v>
      </c>
      <c r="B277" s="12" t="s">
        <v>21</v>
      </c>
      <c r="C277" s="13" t="s">
        <v>25</v>
      </c>
      <c r="D277" s="14">
        <v>0.82138387269801538</v>
      </c>
      <c r="E277" s="14"/>
      <c r="F277" s="14"/>
      <c r="G277" s="14"/>
      <c r="H277" s="14">
        <v>6.9002123142250515E-2</v>
      </c>
      <c r="I277" s="14">
        <v>0.14050558495002979</v>
      </c>
      <c r="J277" s="18"/>
      <c r="K277" s="14"/>
    </row>
    <row r="278" spans="1:14" x14ac:dyDescent="0.25">
      <c r="A278" s="11">
        <v>41943</v>
      </c>
      <c r="B278" s="12" t="s">
        <v>21</v>
      </c>
      <c r="C278" s="13" t="s">
        <v>25</v>
      </c>
      <c r="D278" s="14">
        <v>0.84487393736830629</v>
      </c>
      <c r="E278" s="14"/>
      <c r="F278" s="14"/>
      <c r="G278" s="14"/>
      <c r="H278" s="14">
        <v>6.364801366937245E-2</v>
      </c>
      <c r="I278" s="14">
        <v>0.10727406318883227</v>
      </c>
      <c r="J278" s="18"/>
      <c r="K278" s="14"/>
    </row>
    <row r="279" spans="1:14" x14ac:dyDescent="0.25">
      <c r="A279" s="11">
        <v>41943</v>
      </c>
      <c r="B279" s="12" t="s">
        <v>21</v>
      </c>
      <c r="C279" s="13" t="s">
        <v>25</v>
      </c>
      <c r="D279" s="14">
        <v>0.83471074380165289</v>
      </c>
      <c r="E279" s="14"/>
      <c r="F279" s="14"/>
      <c r="G279" s="14"/>
      <c r="I279" s="14">
        <v>0.10429042904290507</v>
      </c>
      <c r="J279" s="18"/>
      <c r="K279" s="14"/>
    </row>
    <row r="280" spans="1:14" x14ac:dyDescent="0.25">
      <c r="A280" s="11">
        <v>41957</v>
      </c>
      <c r="B280" s="12" t="s">
        <v>21</v>
      </c>
      <c r="C280" s="13" t="s">
        <v>25</v>
      </c>
      <c r="D280" s="14">
        <v>0.83640830483163942</v>
      </c>
      <c r="E280" s="14">
        <v>0.19779087603092194</v>
      </c>
      <c r="F280" s="14">
        <v>0.18937855192636152</v>
      </c>
      <c r="G280" s="14">
        <v>5.567149108044131E-2</v>
      </c>
      <c r="H280" s="14">
        <v>3.5674470457078833E-3</v>
      </c>
      <c r="I280" s="14">
        <v>0.14420654911838843</v>
      </c>
      <c r="J280" s="18">
        <v>12.814803848956128</v>
      </c>
      <c r="K280" s="14">
        <v>0.90551082183749909</v>
      </c>
      <c r="L280" s="16">
        <v>5.1562094473430794E-3</v>
      </c>
      <c r="M280" s="16">
        <v>1.9035121739923378E-2</v>
      </c>
      <c r="N280" s="16">
        <v>6.3146286207676108E-2</v>
      </c>
    </row>
    <row r="281" spans="1:14" x14ac:dyDescent="0.25">
      <c r="A281" s="11">
        <v>41957</v>
      </c>
      <c r="B281" s="12" t="s">
        <v>21</v>
      </c>
      <c r="C281" s="13" t="s">
        <v>25</v>
      </c>
      <c r="D281" s="14">
        <v>0.8402156038735612</v>
      </c>
      <c r="E281" s="14">
        <v>0.18721598386764526</v>
      </c>
      <c r="F281" s="14">
        <v>0.20575130582120629</v>
      </c>
      <c r="G281" s="14">
        <v>0.1083562286403465</v>
      </c>
      <c r="H281" s="14">
        <v>0.10916374561842768</v>
      </c>
      <c r="I281" s="14">
        <v>0.17571059431524563</v>
      </c>
      <c r="J281" s="18">
        <v>14.942034019502936</v>
      </c>
      <c r="K281" s="14">
        <v>0.84076339389367727</v>
      </c>
      <c r="L281" s="16">
        <v>4.9083931994719551E-3</v>
      </c>
      <c r="M281" s="16">
        <v>2.1300285753471759E-2</v>
      </c>
      <c r="N281" s="16">
        <v>8.5476380015726591E-2</v>
      </c>
    </row>
    <row r="282" spans="1:14" x14ac:dyDescent="0.25">
      <c r="A282" s="11">
        <v>41957</v>
      </c>
      <c r="B282" s="12" t="s">
        <v>21</v>
      </c>
      <c r="C282" s="13" t="s">
        <v>25</v>
      </c>
      <c r="D282" s="14">
        <v>0.83453196988425671</v>
      </c>
      <c r="E282" s="14">
        <v>0.15639741718769073</v>
      </c>
      <c r="F282" s="14">
        <v>0.19997779551767114</v>
      </c>
      <c r="G282" s="14">
        <v>0.10308370044052675</v>
      </c>
      <c r="H282" s="14">
        <v>0.10801963993453356</v>
      </c>
      <c r="I282" s="14">
        <v>0.15229885057471251</v>
      </c>
      <c r="J282" s="18">
        <v>17.697819849798769</v>
      </c>
      <c r="K282" s="14">
        <v>0.60100337896419054</v>
      </c>
      <c r="L282" s="16">
        <v>4.1791692335260769E-3</v>
      </c>
      <c r="M282" s="16">
        <v>2.1692240960537706E-2</v>
      </c>
      <c r="N282" s="16">
        <v>0.3889847989448848</v>
      </c>
    </row>
    <row r="283" spans="1:14" x14ac:dyDescent="0.25">
      <c r="A283" s="11">
        <v>41957</v>
      </c>
      <c r="B283" s="12" t="s">
        <v>21</v>
      </c>
      <c r="C283" s="13" t="s">
        <v>25</v>
      </c>
      <c r="D283" s="14">
        <v>0.84190871369294595</v>
      </c>
      <c r="E283" s="14"/>
      <c r="F283" s="14"/>
      <c r="G283" s="14"/>
      <c r="H283" s="14">
        <v>8.5562913907284877E-2</v>
      </c>
      <c r="I283" s="14">
        <v>0.15037593984962438</v>
      </c>
      <c r="J283" s="18"/>
      <c r="K283" s="14"/>
    </row>
    <row r="284" spans="1:14" x14ac:dyDescent="0.25">
      <c r="A284" s="11">
        <v>41957</v>
      </c>
      <c r="B284" s="12" t="s">
        <v>21</v>
      </c>
      <c r="C284" s="13" t="s">
        <v>25</v>
      </c>
      <c r="D284" s="14">
        <v>0.83029912198025702</v>
      </c>
      <c r="E284" s="14"/>
      <c r="F284" s="14"/>
      <c r="G284" s="14"/>
      <c r="H284" s="14">
        <v>8.9607390300230905E-2</v>
      </c>
      <c r="I284" s="14">
        <v>0.15207060420909732</v>
      </c>
      <c r="J284" s="18"/>
      <c r="K284" s="14"/>
    </row>
    <row r="285" spans="1:14" x14ac:dyDescent="0.25">
      <c r="A285" s="11">
        <v>41957</v>
      </c>
      <c r="B285" s="12" t="s">
        <v>21</v>
      </c>
      <c r="C285" s="13" t="s">
        <v>25</v>
      </c>
      <c r="D285" s="14">
        <v>0.83850534635053464</v>
      </c>
      <c r="E285" s="14"/>
      <c r="F285" s="14"/>
      <c r="G285" s="14"/>
      <c r="H285" s="14">
        <v>7.4007220216606218E-2</v>
      </c>
      <c r="I285" s="14">
        <v>0.15905147484094778</v>
      </c>
      <c r="J285" s="18"/>
      <c r="K285" s="14"/>
    </row>
    <row r="286" spans="1:14" x14ac:dyDescent="0.25">
      <c r="A286" s="11">
        <v>41957</v>
      </c>
      <c r="B286" s="12" t="s">
        <v>21</v>
      </c>
      <c r="C286" s="13" t="s">
        <v>25</v>
      </c>
      <c r="D286" s="14">
        <v>0.82295116437996108</v>
      </c>
      <c r="E286" s="14"/>
      <c r="F286" s="14"/>
      <c r="G286" s="14"/>
      <c r="H286" s="14">
        <v>9.0030518819938732E-2</v>
      </c>
      <c r="I286" s="14">
        <v>0.1413612565445023</v>
      </c>
      <c r="J286" s="18"/>
      <c r="K286" s="14"/>
    </row>
    <row r="287" spans="1:14" x14ac:dyDescent="0.25">
      <c r="A287" s="11">
        <v>41957</v>
      </c>
      <c r="B287" s="12" t="s">
        <v>21</v>
      </c>
      <c r="C287" s="13" t="s">
        <v>25</v>
      </c>
      <c r="D287" s="14">
        <v>0.8369003279782089</v>
      </c>
      <c r="E287" s="14"/>
      <c r="F287" s="14"/>
      <c r="G287" s="14"/>
      <c r="H287" s="14">
        <v>0.10190476190476216</v>
      </c>
      <c r="I287" s="14">
        <v>0.14146341463414697</v>
      </c>
      <c r="J287" s="18"/>
      <c r="K287" s="14"/>
    </row>
    <row r="288" spans="1:14" x14ac:dyDescent="0.25">
      <c r="A288" s="11">
        <v>41957</v>
      </c>
      <c r="B288" s="12" t="s">
        <v>21</v>
      </c>
      <c r="C288" s="13" t="s">
        <v>25</v>
      </c>
      <c r="D288" s="14">
        <v>0.83619543220583992</v>
      </c>
      <c r="E288" s="14"/>
      <c r="F288" s="14"/>
      <c r="G288" s="14"/>
      <c r="H288" s="14">
        <v>8.3580479913723527E-2</v>
      </c>
      <c r="I288" s="14">
        <v>0.13962065331928283</v>
      </c>
      <c r="J288" s="18"/>
      <c r="K288" s="14"/>
    </row>
    <row r="289" spans="1:14" x14ac:dyDescent="0.25">
      <c r="A289" s="11">
        <v>41971</v>
      </c>
      <c r="B289" s="12" t="s">
        <v>21</v>
      </c>
      <c r="C289" s="13" t="s">
        <v>25</v>
      </c>
      <c r="D289" s="14">
        <v>0.82922716627634652</v>
      </c>
      <c r="E289" s="14">
        <v>0.19920614361763003</v>
      </c>
      <c r="F289" s="14">
        <v>0.20681650047646952</v>
      </c>
      <c r="G289" s="14">
        <v>0.1119413123217048</v>
      </c>
      <c r="H289" s="14">
        <v>8.5026117237376964E-2</v>
      </c>
      <c r="I289" s="14">
        <v>0.13798797806988566</v>
      </c>
      <c r="J289" s="18">
        <v>14.096672939622685</v>
      </c>
      <c r="K289" s="14">
        <v>0.71891143183879491</v>
      </c>
      <c r="L289" s="16">
        <v>5.2245325706788016E-3</v>
      </c>
      <c r="M289" s="16">
        <v>2.1195065243741842E-2</v>
      </c>
      <c r="N289" s="16">
        <v>0.32091816941724205</v>
      </c>
    </row>
    <row r="290" spans="1:14" x14ac:dyDescent="0.25">
      <c r="A290" s="11">
        <v>41971</v>
      </c>
      <c r="B290" s="12" t="s">
        <v>21</v>
      </c>
      <c r="C290" s="13" t="s">
        <v>25</v>
      </c>
      <c r="D290" s="14">
        <v>0.84077933846850927</v>
      </c>
      <c r="E290" s="14">
        <v>0.16472421586513519</v>
      </c>
      <c r="F290" s="14">
        <v>0.22698665842758683</v>
      </c>
      <c r="G290" s="14">
        <v>8.3524956039506396E-2</v>
      </c>
      <c r="H290" s="14">
        <v>0.68564971751412462</v>
      </c>
      <c r="I290" s="14">
        <v>0.14169274434175164</v>
      </c>
      <c r="J290" s="18">
        <v>16.768667473882701</v>
      </c>
      <c r="K290" s="14">
        <v>0.76445627157652474</v>
      </c>
      <c r="L290" s="16">
        <v>4.2004876409843994E-3</v>
      </c>
      <c r="M290" s="16">
        <v>2.1587171666635974E-2</v>
      </c>
      <c r="N290" s="16">
        <v>0.10088174957956007</v>
      </c>
    </row>
    <row r="291" spans="1:14" x14ac:dyDescent="0.25">
      <c r="A291" s="11">
        <v>41971</v>
      </c>
      <c r="B291" s="12" t="s">
        <v>21</v>
      </c>
      <c r="C291" s="13" t="s">
        <v>25</v>
      </c>
      <c r="D291" s="14">
        <v>0.85318345980603005</v>
      </c>
      <c r="E291" s="14">
        <v>0.19010409712791443</v>
      </c>
      <c r="F291" s="14">
        <v>0.26142133529796235</v>
      </c>
      <c r="G291" s="14">
        <v>5.0807217473876579E-2</v>
      </c>
      <c r="H291" s="14">
        <v>0.12744772651842029</v>
      </c>
      <c r="I291" s="14">
        <v>0.15004915040022432</v>
      </c>
      <c r="J291" s="18">
        <v>14.487491838243189</v>
      </c>
      <c r="K291" s="14">
        <v>0.69569274994086716</v>
      </c>
      <c r="L291" s="16">
        <v>4.2674883501391267E-3</v>
      </c>
      <c r="M291" s="16">
        <v>2.1581080693076456E-2</v>
      </c>
      <c r="N291" s="16">
        <v>0.16849155609023886</v>
      </c>
    </row>
    <row r="292" spans="1:14" x14ac:dyDescent="0.25">
      <c r="A292" s="11">
        <v>41971</v>
      </c>
      <c r="B292" s="12" t="s">
        <v>21</v>
      </c>
      <c r="C292" s="13" t="s">
        <v>25</v>
      </c>
      <c r="D292" s="14">
        <v>0.81539267625312917</v>
      </c>
      <c r="E292" s="14"/>
      <c r="F292" s="14"/>
      <c r="G292" s="14"/>
      <c r="H292" s="14"/>
      <c r="I292" s="14">
        <v>0.1440203922679319</v>
      </c>
      <c r="J292" s="18"/>
      <c r="K292" s="14"/>
    </row>
    <row r="293" spans="1:14" x14ac:dyDescent="0.25">
      <c r="A293" s="11">
        <v>41971</v>
      </c>
      <c r="B293" s="12" t="s">
        <v>21</v>
      </c>
      <c r="C293" s="13" t="s">
        <v>25</v>
      </c>
      <c r="D293" s="14">
        <v>0.83667197190055431</v>
      </c>
      <c r="E293" s="14"/>
      <c r="F293" s="14"/>
      <c r="G293" s="14"/>
      <c r="H293" s="14">
        <v>0.10738429537181493</v>
      </c>
      <c r="I293" s="14">
        <v>0.13645581212795216</v>
      </c>
      <c r="J293" s="18"/>
      <c r="K293" s="14"/>
    </row>
    <row r="294" spans="1:14" x14ac:dyDescent="0.25">
      <c r="A294" s="11">
        <v>41971</v>
      </c>
      <c r="B294" s="12" t="s">
        <v>21</v>
      </c>
      <c r="C294" s="13" t="s">
        <v>25</v>
      </c>
      <c r="D294" s="14">
        <v>0.82973720608575385</v>
      </c>
      <c r="E294" s="14"/>
      <c r="F294" s="14"/>
      <c r="G294" s="14"/>
      <c r="H294" s="14">
        <v>3.491271820448727E-3</v>
      </c>
      <c r="I294" s="14">
        <v>0.1189794543617374</v>
      </c>
      <c r="J294" s="18"/>
      <c r="K294" s="14"/>
    </row>
    <row r="295" spans="1:14" x14ac:dyDescent="0.25">
      <c r="A295" s="11">
        <v>41971</v>
      </c>
      <c r="B295" s="12" t="s">
        <v>21</v>
      </c>
      <c r="C295" s="13" t="s">
        <v>25</v>
      </c>
      <c r="D295" s="14">
        <v>0.82936846813874987</v>
      </c>
      <c r="E295" s="14"/>
      <c r="F295" s="14"/>
      <c r="G295" s="14"/>
      <c r="H295" s="14">
        <v>1.183162684869199E-2</v>
      </c>
      <c r="I295" s="14">
        <v>0.13504411665656355</v>
      </c>
      <c r="J295" s="18"/>
      <c r="K295" s="14"/>
    </row>
    <row r="296" spans="1:14" x14ac:dyDescent="0.25">
      <c r="A296" s="11">
        <v>41971</v>
      </c>
      <c r="B296" s="12" t="s">
        <v>21</v>
      </c>
      <c r="C296" s="13" t="s">
        <v>25</v>
      </c>
      <c r="D296" s="14">
        <v>0.82942020232523028</v>
      </c>
      <c r="E296" s="14"/>
      <c r="F296" s="14"/>
      <c r="G296" s="14"/>
      <c r="H296" s="14">
        <v>0.14691151919866463</v>
      </c>
      <c r="I296" s="14">
        <v>0.1275779064472054</v>
      </c>
      <c r="J296" s="18"/>
      <c r="K296" s="14"/>
    </row>
    <row r="297" spans="1:14" x14ac:dyDescent="0.25">
      <c r="A297" s="11">
        <v>41971</v>
      </c>
      <c r="B297" s="12" t="s">
        <v>21</v>
      </c>
      <c r="C297" s="13" t="s">
        <v>25</v>
      </c>
      <c r="D297" s="14">
        <v>0.83091026572974713</v>
      </c>
      <c r="E297" s="14"/>
      <c r="F297" s="14"/>
      <c r="G297" s="14"/>
      <c r="H297" s="14">
        <v>0.10568295114656057</v>
      </c>
      <c r="I297" s="14">
        <v>0.13215246220903273</v>
      </c>
      <c r="J297" s="18"/>
      <c r="K297" s="14"/>
    </row>
    <row r="298" spans="1:14" x14ac:dyDescent="0.25">
      <c r="A298" s="11">
        <v>41985</v>
      </c>
      <c r="B298" s="12" t="s">
        <v>22</v>
      </c>
      <c r="C298" s="13" t="s">
        <v>25</v>
      </c>
      <c r="D298" s="14">
        <v>0.38828678616090045</v>
      </c>
      <c r="E298" s="14">
        <v>0.15540222823619843</v>
      </c>
      <c r="F298" s="14">
        <v>0.33359334279276953</v>
      </c>
      <c r="G298" s="14">
        <v>6.8026751334181679E-2</v>
      </c>
      <c r="H298" s="14">
        <v>6.2436028659160647E-2</v>
      </c>
      <c r="I298" s="14">
        <v>0.11390521538576023</v>
      </c>
      <c r="J298" s="18">
        <v>18.296131305538751</v>
      </c>
      <c r="K298" s="14">
        <v>0.71007002629611493</v>
      </c>
      <c r="L298" s="16">
        <v>4.7052877366672297E-3</v>
      </c>
      <c r="M298" s="16">
        <v>1.917907219053477E-2</v>
      </c>
      <c r="N298" s="16">
        <v>0.17428011335929527</v>
      </c>
    </row>
    <row r="299" spans="1:14" x14ac:dyDescent="0.25">
      <c r="A299" s="11">
        <v>41985</v>
      </c>
      <c r="B299" s="12" t="s">
        <v>22</v>
      </c>
      <c r="C299" s="13" t="s">
        <v>25</v>
      </c>
      <c r="D299" s="14">
        <v>0.54817224287484512</v>
      </c>
      <c r="E299" s="14">
        <v>0.20474590361118317</v>
      </c>
      <c r="F299" s="14">
        <v>0.20800084693589097</v>
      </c>
      <c r="G299" s="14">
        <v>9.2066070945045056E-2</v>
      </c>
      <c r="H299" s="14">
        <v>9.3694493783303856E-2</v>
      </c>
      <c r="I299" s="14">
        <v>0.11769005847953314</v>
      </c>
      <c r="J299" s="18">
        <v>13.957520615504869</v>
      </c>
      <c r="K299" s="14">
        <v>0.87893679030156369</v>
      </c>
      <c r="L299" s="16">
        <v>5.898129112858615E-3</v>
      </c>
      <c r="M299" s="16">
        <v>1.8461164772549991E-2</v>
      </c>
      <c r="N299" s="16">
        <v>9.0237452059255957E-2</v>
      </c>
    </row>
    <row r="300" spans="1:14" x14ac:dyDescent="0.25">
      <c r="A300" s="11">
        <v>41985</v>
      </c>
      <c r="B300" s="12" t="s">
        <v>22</v>
      </c>
      <c r="C300" s="13" t="s">
        <v>25</v>
      </c>
      <c r="D300" s="14">
        <v>0.64929025942241791</v>
      </c>
      <c r="E300" s="14">
        <v>0.18940754234790802</v>
      </c>
      <c r="F300" s="14">
        <v>0.2448466405261206</v>
      </c>
      <c r="G300" s="14">
        <v>0.14611314611315743</v>
      </c>
      <c r="H300" s="14"/>
      <c r="I300" s="14">
        <v>0.10536429143314568</v>
      </c>
      <c r="J300" s="18">
        <v>15.095990260346907</v>
      </c>
      <c r="K300" s="14">
        <v>0.81680902052353443</v>
      </c>
      <c r="L300" s="16">
        <v>6.4886991652372671E-3</v>
      </c>
      <c r="M300" s="16">
        <v>1.8262931468255063E-2</v>
      </c>
      <c r="N300" s="16">
        <v>0.13284384628097939</v>
      </c>
    </row>
    <row r="301" spans="1:14" x14ac:dyDescent="0.25">
      <c r="A301" s="11">
        <v>41985</v>
      </c>
      <c r="B301" s="12" t="s">
        <v>22</v>
      </c>
      <c r="C301" s="13" t="s">
        <v>25</v>
      </c>
      <c r="D301" s="14">
        <v>0.41607637819525711</v>
      </c>
      <c r="E301" s="14"/>
      <c r="F301" s="14"/>
      <c r="G301" s="14"/>
      <c r="H301" s="14">
        <v>9.1625985730379167E-2</v>
      </c>
      <c r="I301" s="14">
        <v>0.1139923424991298</v>
      </c>
      <c r="J301" s="18"/>
      <c r="K301" s="14"/>
    </row>
    <row r="302" spans="1:14" x14ac:dyDescent="0.25">
      <c r="A302" s="11">
        <v>41985</v>
      </c>
      <c r="B302" s="12" t="s">
        <v>22</v>
      </c>
      <c r="C302" s="13" t="s">
        <v>25</v>
      </c>
      <c r="D302" s="14">
        <v>0.46798239386625012</v>
      </c>
      <c r="E302" s="14"/>
      <c r="F302" s="14"/>
      <c r="G302" s="14"/>
      <c r="H302" s="14">
        <v>0.13465426607359532</v>
      </c>
      <c r="I302" s="14">
        <v>0.10942067001424022</v>
      </c>
      <c r="J302" s="18"/>
      <c r="K302" s="14"/>
    </row>
    <row r="303" spans="1:14" x14ac:dyDescent="0.25">
      <c r="A303" s="11">
        <v>41985</v>
      </c>
      <c r="B303" s="12" t="s">
        <v>22</v>
      </c>
      <c r="C303" s="13" t="s">
        <v>25</v>
      </c>
      <c r="D303" s="14">
        <v>0.4447544642857143</v>
      </c>
      <c r="E303" s="14"/>
      <c r="F303" s="14"/>
      <c r="G303" s="14"/>
      <c r="H303" s="14">
        <v>9.8096026490066213E-2</v>
      </c>
      <c r="I303" s="14">
        <v>0.12756298526382462</v>
      </c>
      <c r="J303" s="18"/>
      <c r="K303" s="14"/>
    </row>
    <row r="304" spans="1:14" x14ac:dyDescent="0.25">
      <c r="A304" s="11">
        <v>41985</v>
      </c>
      <c r="B304" s="12" t="s">
        <v>22</v>
      </c>
      <c r="C304" s="13" t="s">
        <v>25</v>
      </c>
      <c r="D304" s="14">
        <v>0.43864483708866908</v>
      </c>
      <c r="E304" s="14"/>
      <c r="F304" s="14"/>
      <c r="G304" s="14"/>
      <c r="H304" s="14">
        <v>0.32112539413048791</v>
      </c>
      <c r="I304" s="14">
        <v>0.12241618581549941</v>
      </c>
      <c r="J304" s="18"/>
      <c r="K304" s="14"/>
    </row>
    <row r="305" spans="1:14" x14ac:dyDescent="0.25">
      <c r="A305" s="11">
        <v>41985</v>
      </c>
      <c r="B305" s="12" t="s">
        <v>22</v>
      </c>
      <c r="C305" s="13" t="s">
        <v>25</v>
      </c>
      <c r="D305" s="14">
        <v>0.49416609471516809</v>
      </c>
      <c r="E305" s="14"/>
      <c r="F305" s="14"/>
      <c r="G305" s="14"/>
      <c r="H305" s="14">
        <v>8.6250527203711624E-2</v>
      </c>
      <c r="I305" s="14">
        <v>0.12112524637161588</v>
      </c>
      <c r="J305" s="18"/>
      <c r="K305" s="14"/>
    </row>
    <row r="306" spans="1:14" x14ac:dyDescent="0.25">
      <c r="A306" s="11">
        <v>41985</v>
      </c>
      <c r="B306" s="12" t="s">
        <v>22</v>
      </c>
      <c r="C306" s="13" t="s">
        <v>25</v>
      </c>
      <c r="D306" s="14">
        <v>0.13583875708587023</v>
      </c>
      <c r="E306" s="14"/>
      <c r="F306" s="14"/>
      <c r="G306" s="14"/>
      <c r="H306" s="14">
        <v>0.10080956052428713</v>
      </c>
      <c r="I306" s="14">
        <v>0.11432951428110374</v>
      </c>
      <c r="J306" s="18"/>
      <c r="K306" s="14"/>
    </row>
    <row r="307" spans="1:14" x14ac:dyDescent="0.25">
      <c r="A307" s="11">
        <v>42013</v>
      </c>
      <c r="B307" s="12" t="s">
        <v>22</v>
      </c>
      <c r="C307" s="13" t="s">
        <v>25</v>
      </c>
      <c r="D307" s="14">
        <v>0.82138613861386134</v>
      </c>
      <c r="E307" s="14">
        <v>0.19848217070102692</v>
      </c>
      <c r="F307" s="14">
        <v>0.20474930069681987</v>
      </c>
      <c r="G307" s="14">
        <v>7.3180731124026857E-2</v>
      </c>
      <c r="H307" s="14">
        <v>0.10405872193436949</v>
      </c>
      <c r="I307" s="14">
        <v>0.11214274180526511</v>
      </c>
      <c r="J307" s="18">
        <v>14.643986338349206</v>
      </c>
      <c r="K307" s="14">
        <v>0.89711836608586581</v>
      </c>
      <c r="L307" s="16">
        <v>1.1143740265746408E-2</v>
      </c>
      <c r="M307" s="16">
        <v>1.6354247604331976E-2</v>
      </c>
      <c r="N307" s="16">
        <v>9.4986791641322066E-2</v>
      </c>
    </row>
    <row r="308" spans="1:14" x14ac:dyDescent="0.25">
      <c r="A308" s="11">
        <v>42013</v>
      </c>
      <c r="B308" s="12" t="s">
        <v>22</v>
      </c>
      <c r="C308" s="13" t="s">
        <v>25</v>
      </c>
      <c r="D308" s="14">
        <v>0.83725654200023891</v>
      </c>
      <c r="E308" s="14">
        <v>0.18086442351341248</v>
      </c>
      <c r="F308" s="14">
        <v>0.22499074164906852</v>
      </c>
      <c r="G308" s="14">
        <v>0.11494565217391786</v>
      </c>
      <c r="H308" s="14">
        <v>0.12009435985417083</v>
      </c>
      <c r="I308" s="14">
        <v>0.10986529627034165</v>
      </c>
      <c r="J308" s="18">
        <v>15.651658490150364</v>
      </c>
      <c r="K308" s="14">
        <v>0.87929630136297898</v>
      </c>
      <c r="L308" s="16">
        <v>4.6226905265443407E-3</v>
      </c>
      <c r="M308" s="16">
        <v>1.9158422888004043E-2</v>
      </c>
      <c r="N308" s="16">
        <v>7.144658675629878E-2</v>
      </c>
    </row>
    <row r="309" spans="1:14" x14ac:dyDescent="0.25">
      <c r="A309" s="11">
        <v>42013</v>
      </c>
      <c r="B309" s="12" t="s">
        <v>22</v>
      </c>
      <c r="C309" s="13" t="s">
        <v>25</v>
      </c>
      <c r="D309" s="14">
        <v>0.82884931160793229</v>
      </c>
      <c r="E309" s="14">
        <v>0.18965873122215271</v>
      </c>
      <c r="F309" s="14">
        <v>0.2158462731956714</v>
      </c>
      <c r="G309" s="14"/>
      <c r="H309" s="14">
        <v>0.10415149308084448</v>
      </c>
      <c r="I309" s="14">
        <v>0.10488611315209441</v>
      </c>
      <c r="J309" s="18">
        <v>15.036216050840594</v>
      </c>
      <c r="K309" s="14">
        <v>0.84950595330846301</v>
      </c>
      <c r="L309" s="16">
        <v>4.306064976210831E-3</v>
      </c>
      <c r="M309" s="16">
        <v>1.9404589707434427E-2</v>
      </c>
      <c r="N309" s="16">
        <v>4.8907112560815355E-2</v>
      </c>
    </row>
    <row r="310" spans="1:14" x14ac:dyDescent="0.25">
      <c r="A310" s="11">
        <v>42013</v>
      </c>
      <c r="B310" s="12" t="s">
        <v>22</v>
      </c>
      <c r="C310" s="13" t="s">
        <v>25</v>
      </c>
      <c r="D310" s="14">
        <v>0.82730184147317865</v>
      </c>
      <c r="E310" s="14"/>
      <c r="F310" s="14"/>
      <c r="G310" s="14"/>
      <c r="H310" s="14">
        <v>7.816229116945117E-2</v>
      </c>
      <c r="I310" s="14">
        <v>0.11288814066591947</v>
      </c>
      <c r="J310" s="18"/>
      <c r="K310" s="14"/>
    </row>
    <row r="311" spans="1:14" x14ac:dyDescent="0.25">
      <c r="A311" s="11">
        <v>42013</v>
      </c>
      <c r="B311" s="12" t="s">
        <v>22</v>
      </c>
      <c r="C311" s="13" t="s">
        <v>25</v>
      </c>
      <c r="D311" s="14">
        <v>0.83029001074113862</v>
      </c>
      <c r="E311" s="14"/>
      <c r="F311" s="14"/>
      <c r="G311" s="14"/>
      <c r="H311" s="14">
        <v>0.10271971229489785</v>
      </c>
      <c r="I311" s="14">
        <v>0.11113631208890928</v>
      </c>
      <c r="J311" s="18"/>
      <c r="K311" s="14"/>
    </row>
    <row r="312" spans="1:14" x14ac:dyDescent="0.25">
      <c r="A312" s="11">
        <v>42013</v>
      </c>
      <c r="B312" s="12" t="s">
        <v>22</v>
      </c>
      <c r="C312" s="13" t="s">
        <v>25</v>
      </c>
      <c r="D312" s="14">
        <v>0.84332587266060288</v>
      </c>
      <c r="E312" s="14"/>
      <c r="F312" s="14"/>
      <c r="G312" s="14"/>
      <c r="H312" s="14">
        <v>0.13974208675263733</v>
      </c>
      <c r="I312" s="14">
        <v>0.11977988843660413</v>
      </c>
      <c r="J312" s="18"/>
      <c r="K312" s="14"/>
    </row>
    <row r="313" spans="1:14" x14ac:dyDescent="0.25">
      <c r="A313" s="11">
        <v>42013</v>
      </c>
      <c r="B313" s="12" t="s">
        <v>22</v>
      </c>
      <c r="C313" s="13" t="s">
        <v>25</v>
      </c>
      <c r="D313" s="14">
        <v>0.83724657424473115</v>
      </c>
      <c r="E313" s="14"/>
      <c r="F313" s="14"/>
      <c r="G313" s="14"/>
      <c r="H313" s="14">
        <v>9.9620281438463576E-2</v>
      </c>
      <c r="I313" s="14">
        <v>0.11214274180526511</v>
      </c>
      <c r="J313" s="18"/>
      <c r="K313" s="14"/>
    </row>
    <row r="314" spans="1:14" x14ac:dyDescent="0.25">
      <c r="A314" s="11">
        <v>42013</v>
      </c>
      <c r="B314" s="12" t="s">
        <v>22</v>
      </c>
      <c r="C314" s="13" t="s">
        <v>25</v>
      </c>
      <c r="D314" s="14">
        <v>0.83890068867863787</v>
      </c>
      <c r="E314" s="14"/>
      <c r="F314" s="14"/>
      <c r="G314" s="14"/>
      <c r="H314" s="14">
        <v>9.9697885196374236E-2</v>
      </c>
      <c r="I314" s="14">
        <v>0.11881104749073747</v>
      </c>
      <c r="J314" s="18"/>
      <c r="K314" s="14"/>
    </row>
    <row r="315" spans="1:14" x14ac:dyDescent="0.25">
      <c r="A315" s="11">
        <v>42013</v>
      </c>
      <c r="B315" s="12" t="s">
        <v>22</v>
      </c>
      <c r="C315" s="13" t="s">
        <v>25</v>
      </c>
      <c r="D315" s="14">
        <v>0.83979328165374667</v>
      </c>
      <c r="E315" s="14"/>
      <c r="F315" s="14"/>
      <c r="G315" s="14"/>
      <c r="H315" s="14">
        <v>7.9642248722316622E-2</v>
      </c>
      <c r="I315" s="14">
        <v>0.13148920045471918</v>
      </c>
      <c r="J315" s="18"/>
      <c r="K315" s="14"/>
    </row>
    <row r="316" spans="1:14" x14ac:dyDescent="0.25">
      <c r="A316" s="11">
        <v>42027</v>
      </c>
      <c r="B316" s="12" t="s">
        <v>22</v>
      </c>
      <c r="C316" s="13" t="s">
        <v>25</v>
      </c>
      <c r="D316" s="14">
        <v>0.80792114377053548</v>
      </c>
      <c r="E316" s="14">
        <v>0.10508928447961809</v>
      </c>
      <c r="F316" s="14">
        <v>0.47180701930267521</v>
      </c>
      <c r="G316" s="14">
        <v>0.12627849455176793</v>
      </c>
      <c r="H316" s="14">
        <v>0.11440107671601629</v>
      </c>
      <c r="I316" s="14">
        <v>0.1044631306597678</v>
      </c>
      <c r="J316" s="18">
        <v>23.941531012924987</v>
      </c>
      <c r="K316" s="14">
        <v>0.58183129549507406</v>
      </c>
      <c r="L316" s="16">
        <v>4.2131460263516848E-3</v>
      </c>
      <c r="M316" s="16">
        <v>1.9457837774699518E-2</v>
      </c>
      <c r="N316" s="16">
        <v>0.22838128598978744</v>
      </c>
    </row>
    <row r="317" spans="1:14" x14ac:dyDescent="0.25">
      <c r="A317" s="11">
        <v>42027</v>
      </c>
      <c r="B317" s="12" t="s">
        <v>22</v>
      </c>
      <c r="C317" s="13" t="s">
        <v>25</v>
      </c>
      <c r="D317" s="14">
        <v>0.81357234314980797</v>
      </c>
      <c r="E317" s="14">
        <v>0.12607064843177795</v>
      </c>
      <c r="F317" s="14">
        <v>0.12072878247499656</v>
      </c>
      <c r="G317" s="14">
        <v>0.15180804325786137</v>
      </c>
      <c r="H317" s="14">
        <v>0.11545701736038516</v>
      </c>
      <c r="I317" s="14">
        <v>0.10394899946874438</v>
      </c>
      <c r="J317" s="18">
        <v>20.249216768170232</v>
      </c>
      <c r="K317" s="14">
        <v>0.87690695500528348</v>
      </c>
      <c r="L317" s="16">
        <v>3.7333938975545717E-3</v>
      </c>
      <c r="M317" s="16">
        <v>1.9641616567222943E-2</v>
      </c>
      <c r="N317" s="16">
        <v>5.0005727628565574E-2</v>
      </c>
    </row>
    <row r="318" spans="1:14" x14ac:dyDescent="0.25">
      <c r="A318" s="11">
        <v>42027</v>
      </c>
      <c r="B318" s="12" t="s">
        <v>22</v>
      </c>
      <c r="C318" s="13" t="s">
        <v>25</v>
      </c>
      <c r="D318" s="14">
        <v>0.82217893418672605</v>
      </c>
      <c r="E318" s="14">
        <v>0.1767333596944809</v>
      </c>
      <c r="F318" s="14">
        <v>0.20972092268231973</v>
      </c>
      <c r="G318" s="14">
        <v>0.11487172544507274</v>
      </c>
      <c r="H318" s="14">
        <v>0.1085124677558037</v>
      </c>
      <c r="I318" s="14">
        <v>0.10990030141432931</v>
      </c>
      <c r="J318" s="18">
        <v>15.151574886966054</v>
      </c>
      <c r="K318" s="14">
        <v>0.84445329476080433</v>
      </c>
      <c r="L318" s="16">
        <v>3.8538481623171176E-3</v>
      </c>
      <c r="M318" s="16">
        <v>1.9472980596555379E-2</v>
      </c>
      <c r="N318" s="16">
        <v>5.613857048019006E-2</v>
      </c>
    </row>
    <row r="319" spans="1:14" x14ac:dyDescent="0.25">
      <c r="A319" s="11">
        <v>42027</v>
      </c>
      <c r="B319" s="12" t="s">
        <v>22</v>
      </c>
      <c r="C319" s="13" t="s">
        <v>25</v>
      </c>
      <c r="D319" s="14">
        <v>0.82001385477674915</v>
      </c>
      <c r="E319" s="14"/>
      <c r="F319" s="14"/>
      <c r="G319" s="14"/>
      <c r="H319" s="14">
        <v>0.11979390296264492</v>
      </c>
      <c r="I319" s="14">
        <v>0.11937075879086977</v>
      </c>
      <c r="J319" s="18"/>
      <c r="K319" s="14"/>
    </row>
    <row r="320" spans="1:14" x14ac:dyDescent="0.25">
      <c r="A320" s="11">
        <v>42027</v>
      </c>
      <c r="B320" s="12" t="s">
        <v>22</v>
      </c>
      <c r="C320" s="13" t="s">
        <v>25</v>
      </c>
      <c r="D320" s="14">
        <v>0.82227501555517857</v>
      </c>
      <c r="E320" s="14"/>
      <c r="F320" s="14"/>
      <c r="G320" s="14"/>
      <c r="H320" s="14">
        <v>0.12723214285714302</v>
      </c>
      <c r="I320" s="14">
        <v>0.11468860164512323</v>
      </c>
      <c r="J320" s="18"/>
      <c r="K320" s="14"/>
    </row>
    <row r="321" spans="1:14" x14ac:dyDescent="0.25">
      <c r="A321" s="11">
        <v>42027</v>
      </c>
      <c r="B321" s="12" t="s">
        <v>22</v>
      </c>
      <c r="C321" s="13" t="s">
        <v>25</v>
      </c>
      <c r="D321" s="14">
        <v>0.82845347729437901</v>
      </c>
      <c r="E321" s="14"/>
      <c r="F321" s="14"/>
      <c r="G321" s="14"/>
      <c r="H321" s="14">
        <v>0.13012181616832774</v>
      </c>
      <c r="I321" s="14">
        <v>0.11800955168695121</v>
      </c>
      <c r="J321" s="18"/>
      <c r="K321" s="14"/>
    </row>
    <row r="322" spans="1:14" x14ac:dyDescent="0.25">
      <c r="A322" s="11">
        <v>42027</v>
      </c>
      <c r="B322" s="12" t="s">
        <v>22</v>
      </c>
      <c r="C322" s="13" t="s">
        <v>25</v>
      </c>
      <c r="D322" s="14">
        <v>0.82005292561011456</v>
      </c>
      <c r="E322" s="14"/>
      <c r="F322" s="14"/>
      <c r="G322" s="14"/>
      <c r="H322" s="14">
        <v>0.1231431159420292</v>
      </c>
      <c r="I322" s="14">
        <v>9.4451571520205807E-2</v>
      </c>
      <c r="J322" s="18"/>
      <c r="K322" s="14"/>
    </row>
    <row r="323" spans="1:14" x14ac:dyDescent="0.25">
      <c r="A323" s="11">
        <v>42027</v>
      </c>
      <c r="B323" s="12" t="s">
        <v>22</v>
      </c>
      <c r="C323" s="13" t="s">
        <v>25</v>
      </c>
      <c r="D323" s="14">
        <v>0.8304194857916104</v>
      </c>
      <c r="E323" s="14"/>
      <c r="F323" s="14"/>
      <c r="G323" s="14"/>
      <c r="H323" s="14">
        <v>0.12190812720848043</v>
      </c>
      <c r="I323" s="14">
        <v>0.10051290536068767</v>
      </c>
      <c r="J323" s="18"/>
      <c r="K323" s="14"/>
    </row>
    <row r="324" spans="1:14" x14ac:dyDescent="0.25">
      <c r="A324" s="11">
        <v>42027</v>
      </c>
      <c r="B324" s="12" t="s">
        <v>22</v>
      </c>
      <c r="C324" s="13" t="s">
        <v>25</v>
      </c>
      <c r="D324" s="14">
        <v>0.83081605696893124</v>
      </c>
      <c r="E324" s="14"/>
      <c r="F324" s="14"/>
      <c r="G324" s="14"/>
      <c r="H324" s="14">
        <v>1.6648507300065618E-2</v>
      </c>
      <c r="I324" s="14">
        <v>9.296982692602189E-2</v>
      </c>
      <c r="J324" s="18"/>
      <c r="K324" s="14"/>
    </row>
    <row r="325" spans="1:14" x14ac:dyDescent="0.25">
      <c r="A325" s="11">
        <v>42040</v>
      </c>
      <c r="B325" s="12" t="s">
        <v>22</v>
      </c>
      <c r="C325" s="13" t="s">
        <v>25</v>
      </c>
      <c r="D325" s="14">
        <v>0.84368308351177734</v>
      </c>
      <c r="E325" s="14">
        <v>0.17043977975845337</v>
      </c>
      <c r="F325" s="14">
        <v>0.25306857523640502</v>
      </c>
      <c r="G325" s="14">
        <v>5.1683738367805189E-2</v>
      </c>
      <c r="H325" s="14">
        <v>7.5154730327144481E-2</v>
      </c>
      <c r="I325" s="14">
        <v>0.11914737228959853</v>
      </c>
      <c r="J325" s="18">
        <v>16.875080127504585</v>
      </c>
      <c r="K325" s="14">
        <v>0.4889015900202241</v>
      </c>
      <c r="L325" s="16">
        <v>1.9313980967068819E-2</v>
      </c>
      <c r="M325" s="16">
        <v>6.0667650835261801E-2</v>
      </c>
      <c r="N325" s="16">
        <v>0.50893647637386619</v>
      </c>
    </row>
    <row r="326" spans="1:14" x14ac:dyDescent="0.25">
      <c r="A326" s="11">
        <v>42040</v>
      </c>
      <c r="B326" s="12" t="s">
        <v>22</v>
      </c>
      <c r="C326" s="13" t="s">
        <v>25</v>
      </c>
      <c r="D326" s="14">
        <v>0.85132634176434285</v>
      </c>
      <c r="F326" s="14">
        <v>0.20269265836412836</v>
      </c>
      <c r="G326" s="14">
        <v>0.11492072096490701</v>
      </c>
      <c r="H326" s="14">
        <v>6.5541525012141721E-2</v>
      </c>
      <c r="I326" s="14">
        <v>0.12440392706872416</v>
      </c>
      <c r="J326" s="18"/>
      <c r="K326" s="14">
        <v>0.91246784176283069</v>
      </c>
      <c r="L326" s="16">
        <v>5.7336230026971951E-3</v>
      </c>
      <c r="M326" s="16">
        <v>1.8976709025733687E-2</v>
      </c>
      <c r="N326" s="16">
        <v>3.7340822076389293E-2</v>
      </c>
    </row>
    <row r="327" spans="1:14" x14ac:dyDescent="0.25">
      <c r="A327" s="11">
        <v>42040</v>
      </c>
      <c r="B327" s="12" t="s">
        <v>22</v>
      </c>
      <c r="C327" s="13" t="s">
        <v>25</v>
      </c>
      <c r="D327" s="14">
        <v>0.85820158102766797</v>
      </c>
      <c r="F327" s="14">
        <v>0.14185805522254405</v>
      </c>
      <c r="G327" s="14">
        <v>0.16266323837878863</v>
      </c>
      <c r="H327" s="14">
        <v>8.1842105263158049E-2</v>
      </c>
      <c r="I327" s="14">
        <v>0.12417218543046489</v>
      </c>
      <c r="J327" s="18"/>
      <c r="K327" s="14">
        <v>0.70204586476332709</v>
      </c>
      <c r="L327" s="16">
        <v>4.5807036113985388E-3</v>
      </c>
      <c r="M327" s="16">
        <v>1.9331188719177755E-2</v>
      </c>
      <c r="N327" s="16">
        <v>0.19933460042990486</v>
      </c>
    </row>
    <row r="328" spans="1:14" x14ac:dyDescent="0.25">
      <c r="A328" s="11">
        <v>42040</v>
      </c>
      <c r="B328" s="12" t="s">
        <v>22</v>
      </c>
      <c r="C328" s="13" t="s">
        <v>25</v>
      </c>
      <c r="D328" s="14">
        <v>0.84503311258278146</v>
      </c>
      <c r="F328" s="14">
        <v>0.21560359982937638</v>
      </c>
      <c r="G328" s="14">
        <v>5.3986822643525501E-2</v>
      </c>
      <c r="H328" s="14">
        <v>6.6899678821084607E-2</v>
      </c>
      <c r="I328" s="14">
        <v>0.12955003947022065</v>
      </c>
      <c r="J328" s="18"/>
      <c r="K328" s="14"/>
    </row>
    <row r="329" spans="1:14" x14ac:dyDescent="0.25">
      <c r="A329" s="11">
        <v>42040</v>
      </c>
      <c r="B329" s="12" t="s">
        <v>22</v>
      </c>
      <c r="C329" s="13" t="s">
        <v>25</v>
      </c>
      <c r="D329" s="14">
        <v>0.8422960725075529</v>
      </c>
      <c r="F329" s="14">
        <v>0.22647857861088092</v>
      </c>
      <c r="G329" s="14">
        <v>0.13688596196493216</v>
      </c>
      <c r="H329" s="14">
        <v>6.4638527166591908E-2</v>
      </c>
      <c r="I329" s="14">
        <v>0.1191347753743764</v>
      </c>
      <c r="J329" s="18"/>
      <c r="K329" s="14"/>
    </row>
    <row r="330" spans="1:14" x14ac:dyDescent="0.25">
      <c r="A330" s="11">
        <v>42040</v>
      </c>
      <c r="B330" s="12" t="s">
        <v>22</v>
      </c>
      <c r="C330" s="13" t="s">
        <v>25</v>
      </c>
      <c r="D330" s="14">
        <v>0.85236220472440949</v>
      </c>
      <c r="F330" s="14"/>
      <c r="G330" s="14"/>
      <c r="H330" s="14">
        <v>1.210474308300391E-2</v>
      </c>
      <c r="I330" s="14">
        <v>0.11886636705493904</v>
      </c>
      <c r="J330" s="18"/>
      <c r="K330" s="14"/>
    </row>
    <row r="331" spans="1:14" x14ac:dyDescent="0.25">
      <c r="A331" s="11">
        <v>42040</v>
      </c>
      <c r="B331" s="12" t="s">
        <v>22</v>
      </c>
      <c r="C331" s="13" t="s">
        <v>25</v>
      </c>
      <c r="D331" s="14">
        <v>0.85777218376337327</v>
      </c>
      <c r="F331" s="14"/>
      <c r="G331" s="14"/>
      <c r="H331" s="14">
        <v>2.8624192059095277E-2</v>
      </c>
      <c r="I331" s="14">
        <v>0.11618363682995758</v>
      </c>
      <c r="J331" s="18"/>
      <c r="K331" s="14"/>
    </row>
    <row r="332" spans="1:14" x14ac:dyDescent="0.25">
      <c r="A332" s="11">
        <v>42040</v>
      </c>
      <c r="B332" s="12" t="s">
        <v>22</v>
      </c>
      <c r="C332" s="13" t="s">
        <v>25</v>
      </c>
      <c r="D332" s="14">
        <v>0.85733422638981904</v>
      </c>
      <c r="F332" s="14"/>
      <c r="G332" s="14"/>
      <c r="H332" s="14">
        <v>3.7123462028001875E-2</v>
      </c>
      <c r="I332" s="14">
        <v>0.12164889017007774</v>
      </c>
      <c r="J332" s="18"/>
      <c r="K332" s="14"/>
    </row>
    <row r="333" spans="1:14" x14ac:dyDescent="0.25">
      <c r="A333" s="11">
        <v>42040</v>
      </c>
      <c r="B333" s="12" t="s">
        <v>22</v>
      </c>
      <c r="C333" s="13" t="s">
        <v>25</v>
      </c>
      <c r="D333" s="14">
        <v>0.85691318327974286</v>
      </c>
      <c r="F333" s="14"/>
      <c r="G333" s="14"/>
      <c r="H333" s="14">
        <v>1.7425227568270807E-2</v>
      </c>
      <c r="I333" s="14">
        <v>0.12285031847133834</v>
      </c>
      <c r="J333" s="18"/>
      <c r="K333" s="14"/>
    </row>
    <row r="334" spans="1:14" x14ac:dyDescent="0.25">
      <c r="A334" s="11">
        <v>42055</v>
      </c>
      <c r="B334" s="12" t="s">
        <v>22</v>
      </c>
      <c r="C334" s="13" t="s">
        <v>25</v>
      </c>
      <c r="D334" s="14">
        <v>0.81723027375201285</v>
      </c>
      <c r="E334" s="14">
        <v>0.12838664650917053</v>
      </c>
      <c r="F334" s="14">
        <v>0.2077255871585735</v>
      </c>
      <c r="G334" s="14">
        <v>0.14309076042518939</v>
      </c>
      <c r="H334" s="14">
        <v>3.7612838515546532E-2</v>
      </c>
      <c r="I334" s="14">
        <v>9.8056121649162498E-2</v>
      </c>
      <c r="J334" s="18">
        <v>21.465673740657078</v>
      </c>
      <c r="K334" s="14">
        <v>0.82538329916588027</v>
      </c>
      <c r="L334" s="16">
        <v>4.3866001676097499E-3</v>
      </c>
      <c r="M334" s="16">
        <v>1.9174254019944263E-2</v>
      </c>
      <c r="N334" s="16">
        <v>4.7355733803789539E-2</v>
      </c>
    </row>
    <row r="335" spans="1:14" x14ac:dyDescent="0.25">
      <c r="A335" s="11">
        <v>42055</v>
      </c>
      <c r="B335" s="12" t="s">
        <v>22</v>
      </c>
      <c r="C335" s="13" t="s">
        <v>25</v>
      </c>
      <c r="D335" s="14">
        <v>0.82010243277848915</v>
      </c>
      <c r="E335" s="14"/>
      <c r="F335" s="14"/>
      <c r="G335" s="14"/>
      <c r="H335" s="14">
        <v>4.0494458653026699E-2</v>
      </c>
      <c r="I335" s="14">
        <v>0.10872836719337779</v>
      </c>
      <c r="J335" s="18"/>
      <c r="K335" s="14">
        <v>0.83707264957264949</v>
      </c>
      <c r="L335" s="16">
        <v>6.0578170524295321E-3</v>
      </c>
      <c r="M335" s="16">
        <v>1.8287710631291927E-2</v>
      </c>
      <c r="N335" s="16">
        <v>7.5163461211828764E-2</v>
      </c>
    </row>
    <row r="336" spans="1:14" x14ac:dyDescent="0.25">
      <c r="A336" s="11">
        <v>42055</v>
      </c>
      <c r="B336" s="12" t="s">
        <v>22</v>
      </c>
      <c r="C336" s="13" t="s">
        <v>25</v>
      </c>
      <c r="D336" s="14">
        <v>0.81973954763536672</v>
      </c>
      <c r="E336" s="14"/>
      <c r="F336" s="14"/>
      <c r="G336" s="14"/>
      <c r="H336" s="14">
        <v>3.8511187607573216E-2</v>
      </c>
      <c r="I336" s="14">
        <v>0.10261582509109737</v>
      </c>
      <c r="J336" s="18"/>
      <c r="K336" s="14">
        <v>0.76354414630085454</v>
      </c>
      <c r="L336" s="16">
        <v>1.2520360434461222E-2</v>
      </c>
      <c r="M336" s="16">
        <v>1.6044508066371137E-2</v>
      </c>
      <c r="N336" s="16">
        <v>0.20291381286856339</v>
      </c>
    </row>
    <row r="337" spans="1:14" x14ac:dyDescent="0.25">
      <c r="A337" s="11">
        <v>42055</v>
      </c>
      <c r="B337" s="12" t="s">
        <v>22</v>
      </c>
      <c r="C337" s="13" t="s">
        <v>25</v>
      </c>
      <c r="D337" s="14">
        <v>0.82337434094903339</v>
      </c>
      <c r="E337" s="14"/>
      <c r="F337" s="14"/>
      <c r="G337" s="14"/>
      <c r="H337" s="14">
        <v>3.5532994923858197E-2</v>
      </c>
      <c r="I337" s="14">
        <v>9.7029868179543358E-2</v>
      </c>
      <c r="J337" s="18"/>
      <c r="K337" s="14"/>
    </row>
    <row r="338" spans="1:14" x14ac:dyDescent="0.25">
      <c r="A338" s="11">
        <v>42055</v>
      </c>
      <c r="B338" s="12" t="s">
        <v>22</v>
      </c>
      <c r="C338" s="13" t="s">
        <v>25</v>
      </c>
      <c r="D338" s="14">
        <v>0.81534090909090906</v>
      </c>
      <c r="E338" s="14"/>
      <c r="F338" s="14"/>
      <c r="G338" s="14"/>
      <c r="H338" s="14">
        <v>4.0349344978165891E-2</v>
      </c>
      <c r="I338" s="14">
        <v>8.5451977401129975E-2</v>
      </c>
      <c r="J338" s="18"/>
      <c r="K338" s="14"/>
    </row>
    <row r="339" spans="1:14" x14ac:dyDescent="0.25">
      <c r="A339" s="11">
        <v>42055</v>
      </c>
      <c r="B339" s="12" t="s">
        <v>22</v>
      </c>
      <c r="C339" s="13" t="s">
        <v>25</v>
      </c>
      <c r="D339" s="14">
        <v>0.82412060301507539</v>
      </c>
      <c r="E339" s="14"/>
      <c r="F339" s="14"/>
      <c r="G339" s="14"/>
      <c r="H339" s="14">
        <v>3.3478893740902738E-2</v>
      </c>
      <c r="I339" s="14">
        <v>8.9095504603719955E-2</v>
      </c>
      <c r="J339" s="18"/>
      <c r="K339" s="14"/>
    </row>
    <row r="340" spans="1:14" x14ac:dyDescent="0.25">
      <c r="A340" s="11">
        <v>42055</v>
      </c>
      <c r="B340" s="12" t="s">
        <v>22</v>
      </c>
      <c r="C340" s="13" t="s">
        <v>25</v>
      </c>
      <c r="D340" s="14">
        <v>0.80527817403708979</v>
      </c>
      <c r="E340" s="14"/>
      <c r="F340" s="14"/>
      <c r="G340" s="14"/>
      <c r="H340" s="14">
        <v>2.5260316236020097E-2</v>
      </c>
      <c r="I340" s="14">
        <v>9.5757979831653045E-2</v>
      </c>
      <c r="J340" s="18"/>
      <c r="K340" s="14"/>
    </row>
    <row r="341" spans="1:14" x14ac:dyDescent="0.25">
      <c r="A341" s="11">
        <v>42055</v>
      </c>
      <c r="B341" s="12" t="s">
        <v>22</v>
      </c>
      <c r="C341" s="13" t="s">
        <v>25</v>
      </c>
      <c r="D341" s="14">
        <v>0.81578947368421051</v>
      </c>
      <c r="E341" s="14"/>
      <c r="F341" s="14"/>
      <c r="G341" s="14"/>
      <c r="H341" s="14">
        <v>3.0614016055543036E-2</v>
      </c>
      <c r="I341" s="14">
        <v>0.1038083538083535</v>
      </c>
      <c r="J341" s="18"/>
      <c r="K341" s="14"/>
    </row>
    <row r="342" spans="1:14" x14ac:dyDescent="0.25">
      <c r="A342" s="11">
        <v>42055</v>
      </c>
      <c r="B342" s="12" t="s">
        <v>22</v>
      </c>
      <c r="C342" s="13" t="s">
        <v>25</v>
      </c>
      <c r="D342" s="14">
        <v>0.81610942249240115</v>
      </c>
      <c r="E342" s="14"/>
      <c r="F342" s="14"/>
      <c r="G342" s="14"/>
      <c r="H342" s="14">
        <v>3.0848963474826796E-2</v>
      </c>
      <c r="I342" s="14">
        <v>9.5732755399446839E-2</v>
      </c>
      <c r="J342" s="18"/>
      <c r="K342" s="14"/>
    </row>
    <row r="343" spans="1:14" x14ac:dyDescent="0.25">
      <c r="A343" s="11">
        <v>42069</v>
      </c>
      <c r="B343" s="12" t="s">
        <v>23</v>
      </c>
      <c r="C343" s="13" t="s">
        <v>25</v>
      </c>
      <c r="D343" s="14">
        <v>0.80095923261390878</v>
      </c>
      <c r="E343" s="14">
        <v>0.11245516687631606</v>
      </c>
      <c r="F343" s="14">
        <v>0.20942277896560857</v>
      </c>
      <c r="G343" s="14">
        <v>0.15514378694296374</v>
      </c>
      <c r="H343" s="14">
        <v>9.2233905183525255E-4</v>
      </c>
      <c r="I343" s="14">
        <v>0.10595813204508875</v>
      </c>
      <c r="J343" s="18">
        <v>25.125227275332254</v>
      </c>
      <c r="K343" s="14">
        <v>0.80312435531904769</v>
      </c>
      <c r="L343" s="16">
        <v>7.9818729698660097E-3</v>
      </c>
      <c r="M343" s="16">
        <v>1.7725977634377763E-2</v>
      </c>
      <c r="N343" s="16">
        <v>0.1389053218132526</v>
      </c>
    </row>
    <row r="344" spans="1:14" x14ac:dyDescent="0.25">
      <c r="A344" s="11">
        <v>42069</v>
      </c>
      <c r="B344" s="12" t="s">
        <v>23</v>
      </c>
      <c r="C344" s="13" t="s">
        <v>25</v>
      </c>
      <c r="D344" s="14">
        <v>0.80384615384615388</v>
      </c>
      <c r="E344" s="14">
        <v>0.11705241352319717</v>
      </c>
      <c r="F344" s="14">
        <v>0.2379094287936451</v>
      </c>
      <c r="G344" s="14">
        <v>0.12306046013911016</v>
      </c>
      <c r="H344" s="14"/>
      <c r="I344" s="14">
        <v>0.10865455740938544</v>
      </c>
      <c r="J344" s="18">
        <v>23.271344804932802</v>
      </c>
      <c r="K344" s="14">
        <v>0.80138490881141711</v>
      </c>
      <c r="L344" s="16">
        <v>8.3826942964913154E-3</v>
      </c>
      <c r="M344" s="16">
        <v>1.7477191983368948E-2</v>
      </c>
      <c r="N344" s="16">
        <v>0.15929192377091902</v>
      </c>
    </row>
    <row r="345" spans="1:14" x14ac:dyDescent="0.25">
      <c r="A345" s="11">
        <v>42069</v>
      </c>
      <c r="B345" s="12" t="s">
        <v>23</v>
      </c>
      <c r="C345" s="13" t="s">
        <v>25</v>
      </c>
      <c r="D345" s="14">
        <v>0.80380794701986757</v>
      </c>
      <c r="E345" s="14">
        <v>0.12245895713567734</v>
      </c>
      <c r="F345" s="14">
        <v>0.24860642848126027</v>
      </c>
      <c r="G345" s="14">
        <v>8.6856988957729003E-2</v>
      </c>
      <c r="H345" s="14">
        <v>1.7805475183620967E-3</v>
      </c>
      <c r="I345" s="14">
        <v>0.10823812387251912</v>
      </c>
      <c r="J345" s="18">
        <v>22.409239918100106</v>
      </c>
      <c r="K345" s="14">
        <v>0.8678634725710398</v>
      </c>
      <c r="L345" s="16">
        <v>5.5787532337167782E-3</v>
      </c>
      <c r="M345" s="16">
        <v>1.8608463130602479E-2</v>
      </c>
      <c r="N345" s="16">
        <v>4.511184292878441E-2</v>
      </c>
    </row>
    <row r="346" spans="1:14" x14ac:dyDescent="0.25">
      <c r="A346" s="11">
        <v>42069</v>
      </c>
      <c r="B346" s="12" t="s">
        <v>23</v>
      </c>
      <c r="C346" s="13" t="s">
        <v>25</v>
      </c>
      <c r="D346" s="14">
        <v>0.80398457583547556</v>
      </c>
      <c r="E346" s="14"/>
      <c r="F346" s="14"/>
      <c r="G346" s="14"/>
      <c r="H346" s="14">
        <v>4.140608151822267E-2</v>
      </c>
      <c r="I346" s="14">
        <v>0.10801362495518085</v>
      </c>
      <c r="J346" s="18"/>
      <c r="K346" s="14"/>
    </row>
    <row r="347" spans="1:14" x14ac:dyDescent="0.25">
      <c r="A347" s="11">
        <v>42069</v>
      </c>
      <c r="B347" s="12" t="s">
        <v>23</v>
      </c>
      <c r="C347" s="13" t="s">
        <v>25</v>
      </c>
      <c r="D347" s="14">
        <v>0.80656934306569339</v>
      </c>
      <c r="E347" s="14"/>
      <c r="F347" s="14"/>
      <c r="G347" s="14"/>
      <c r="H347" s="14"/>
      <c r="I347" s="14">
        <v>0.10709174749562629</v>
      </c>
      <c r="J347" s="18"/>
      <c r="K347" s="14"/>
    </row>
    <row r="348" spans="1:14" x14ac:dyDescent="0.25">
      <c r="A348" s="11">
        <v>42069</v>
      </c>
      <c r="B348" s="12" t="s">
        <v>23</v>
      </c>
      <c r="C348" s="13" t="s">
        <v>25</v>
      </c>
      <c r="D348" s="14">
        <v>0.80566801619433204</v>
      </c>
      <c r="E348" s="14"/>
      <c r="F348" s="14"/>
      <c r="G348" s="14"/>
      <c r="H348" s="14">
        <v>5.0833672224481097E-2</v>
      </c>
      <c r="I348" s="14">
        <v>0.10670493086355333</v>
      </c>
      <c r="J348" s="18"/>
      <c r="K348" s="14"/>
    </row>
    <row r="349" spans="1:14" x14ac:dyDescent="0.25">
      <c r="A349" s="11">
        <v>42069</v>
      </c>
      <c r="B349" s="12" t="s">
        <v>23</v>
      </c>
      <c r="C349" s="13" t="s">
        <v>25</v>
      </c>
      <c r="D349" s="14">
        <v>0.79629629629629628</v>
      </c>
      <c r="E349" s="14"/>
      <c r="F349" s="14"/>
      <c r="G349" s="14"/>
      <c r="H349" s="14">
        <v>4.9446749654218469E-2</v>
      </c>
      <c r="I349" s="14">
        <v>0.10184814785182825</v>
      </c>
      <c r="J349" s="18"/>
      <c r="K349" s="14"/>
    </row>
    <row r="350" spans="1:14" x14ac:dyDescent="0.25">
      <c r="A350" s="11">
        <v>42069</v>
      </c>
      <c r="B350" s="12" t="s">
        <v>23</v>
      </c>
      <c r="C350" s="13" t="s">
        <v>25</v>
      </c>
      <c r="D350" s="14">
        <v>0.79862068965517241</v>
      </c>
      <c r="E350" s="14"/>
      <c r="F350" s="14"/>
      <c r="G350" s="14"/>
      <c r="H350" s="14">
        <v>4.8959827833572445E-2</v>
      </c>
      <c r="I350" s="14">
        <v>0.10812982005141449</v>
      </c>
      <c r="J350" s="18"/>
      <c r="K350" s="14"/>
    </row>
    <row r="351" spans="1:14" x14ac:dyDescent="0.25">
      <c r="A351" s="11">
        <v>42069</v>
      </c>
      <c r="B351" s="12" t="s">
        <v>23</v>
      </c>
      <c r="C351" s="13" t="s">
        <v>25</v>
      </c>
      <c r="D351" s="14">
        <v>0.79823269513991157</v>
      </c>
      <c r="E351" s="14"/>
      <c r="F351" s="14"/>
      <c r="G351" s="14"/>
      <c r="H351" s="14">
        <v>4.6156709473292645E-2</v>
      </c>
      <c r="I351" s="14">
        <v>0.10418581335115763</v>
      </c>
      <c r="J351" s="18"/>
      <c r="K351" s="14"/>
    </row>
    <row r="352" spans="1:14" x14ac:dyDescent="0.25">
      <c r="A352" s="11">
        <v>42083</v>
      </c>
      <c r="B352" s="12" t="s">
        <v>23</v>
      </c>
      <c r="C352" s="13" t="s">
        <v>25</v>
      </c>
      <c r="D352" s="14">
        <v>0.78695208970438324</v>
      </c>
      <c r="E352" s="14">
        <v>0.11776769906282425</v>
      </c>
      <c r="F352" s="14">
        <v>0.22499430113478491</v>
      </c>
      <c r="G352" s="14">
        <v>5.1895546129352293E-2</v>
      </c>
      <c r="H352" s="14">
        <v>8.53916725476358E-2</v>
      </c>
      <c r="I352" s="14">
        <v>0.10637884091793157</v>
      </c>
      <c r="J352" s="18">
        <v>22.094805097114083</v>
      </c>
      <c r="K352" s="14">
        <v>0.89480519480519483</v>
      </c>
      <c r="L352" s="16">
        <v>2.8910608070962188E-3</v>
      </c>
      <c r="M352" s="16">
        <v>3.6138260088702703E-4</v>
      </c>
      <c r="N352" s="16">
        <v>2.6019547263865964E-2</v>
      </c>
    </row>
    <row r="353" spans="1:14" x14ac:dyDescent="0.25">
      <c r="A353" s="11">
        <v>42083</v>
      </c>
      <c r="B353" s="12" t="s">
        <v>23</v>
      </c>
      <c r="C353" s="13" t="s">
        <v>25</v>
      </c>
      <c r="D353" s="14">
        <v>0.78853914447134787</v>
      </c>
      <c r="E353" s="14">
        <v>0.10692797601222991</v>
      </c>
      <c r="F353" s="14">
        <v>0.20783556716712856</v>
      </c>
      <c r="G353" s="14">
        <v>9.3810124062877989E-2</v>
      </c>
      <c r="H353" s="14">
        <v>7.8398510242085551E-2</v>
      </c>
      <c r="I353" s="14">
        <v>0.10267379679144467</v>
      </c>
      <c r="J353" s="18">
        <v>24.091220857839843</v>
      </c>
      <c r="K353" s="14">
        <v>0.92330827067669186</v>
      </c>
      <c r="L353" s="16">
        <v>3.2524434079832455E-3</v>
      </c>
      <c r="M353" s="16">
        <v>0</v>
      </c>
      <c r="N353" s="16">
        <v>3.3608581882493542E-2</v>
      </c>
    </row>
    <row r="354" spans="1:14" x14ac:dyDescent="0.25">
      <c r="A354" s="11">
        <v>42083</v>
      </c>
      <c r="B354" s="12" t="s">
        <v>23</v>
      </c>
      <c r="C354" s="13" t="s">
        <v>25</v>
      </c>
      <c r="D354" s="14">
        <v>0.79864763335837707</v>
      </c>
      <c r="E354" s="14">
        <v>0.11391446739435196</v>
      </c>
      <c r="F354" s="14">
        <v>0.21865092086886581</v>
      </c>
      <c r="G354" s="14">
        <v>0.12278007744691115</v>
      </c>
      <c r="H354" s="14">
        <v>0.11447132616487443</v>
      </c>
      <c r="I354" s="14">
        <v>0.11336318642470046</v>
      </c>
      <c r="J354" s="18">
        <v>22.710246569816189</v>
      </c>
      <c r="K354" s="14">
        <v>0.92929292929292928</v>
      </c>
      <c r="L354" s="16">
        <v>3.2524434079832455E-3</v>
      </c>
      <c r="M354" s="16">
        <v>0</v>
      </c>
      <c r="N354" s="16">
        <v>2.2044338654108667E-2</v>
      </c>
    </row>
    <row r="355" spans="1:14" x14ac:dyDescent="0.25">
      <c r="A355" s="11">
        <v>42083</v>
      </c>
      <c r="B355" s="12" t="s">
        <v>23</v>
      </c>
      <c r="C355" s="13" t="s">
        <v>25</v>
      </c>
      <c r="D355" s="14">
        <v>0.78906851424172442</v>
      </c>
      <c r="E355" s="14"/>
      <c r="F355" s="14"/>
      <c r="G355" s="14"/>
      <c r="H355" s="14">
        <v>0.11064638783269976</v>
      </c>
      <c r="I355" s="14">
        <v>0.11399401742749378</v>
      </c>
      <c r="J355" s="18"/>
      <c r="K355" s="14"/>
    </row>
    <row r="356" spans="1:14" x14ac:dyDescent="0.25">
      <c r="A356" s="11">
        <v>42083</v>
      </c>
      <c r="B356" s="12" t="s">
        <v>23</v>
      </c>
      <c r="C356" s="13" t="s">
        <v>25</v>
      </c>
      <c r="D356" s="14">
        <v>0.79867256637168127</v>
      </c>
      <c r="E356" s="14"/>
      <c r="F356" s="14"/>
      <c r="G356" s="14"/>
      <c r="H356" s="14">
        <v>0.12787663107947822</v>
      </c>
      <c r="I356" s="14">
        <v>0.10914105594956638</v>
      </c>
      <c r="J356" s="18"/>
      <c r="K356" s="14"/>
    </row>
    <row r="357" spans="1:14" x14ac:dyDescent="0.25">
      <c r="A357" s="11">
        <v>42083</v>
      </c>
      <c r="B357" s="12" t="s">
        <v>23</v>
      </c>
      <c r="C357" s="13" t="s">
        <v>25</v>
      </c>
      <c r="D357" s="14">
        <v>0.78972602739726028</v>
      </c>
      <c r="E357" s="14"/>
      <c r="F357" s="14"/>
      <c r="G357" s="14"/>
      <c r="H357" s="14">
        <v>0.10498097544102369</v>
      </c>
      <c r="I357" s="14">
        <v>0.11562308373645772</v>
      </c>
      <c r="J357" s="18"/>
      <c r="K357" s="14"/>
    </row>
    <row r="358" spans="1:14" x14ac:dyDescent="0.25">
      <c r="A358" s="11">
        <v>42083</v>
      </c>
      <c r="B358" s="12" t="s">
        <v>23</v>
      </c>
      <c r="C358" s="13" t="s">
        <v>25</v>
      </c>
      <c r="D358" s="14">
        <v>0.78701298701298694</v>
      </c>
      <c r="E358" s="14"/>
      <c r="F358" s="14"/>
      <c r="G358" s="14"/>
      <c r="H358" s="14">
        <v>0.1260406582768635</v>
      </c>
      <c r="I358" s="14">
        <v>0.10785893881761274</v>
      </c>
      <c r="J358" s="18"/>
      <c r="K358" s="14"/>
    </row>
    <row r="359" spans="1:14" x14ac:dyDescent="0.25">
      <c r="A359" s="11">
        <v>42083</v>
      </c>
      <c r="B359" s="12" t="s">
        <v>23</v>
      </c>
      <c r="C359" s="13" t="s">
        <v>25</v>
      </c>
      <c r="D359" s="14">
        <v>0.78937198067632841</v>
      </c>
      <c r="E359" s="14"/>
      <c r="F359" s="14"/>
      <c r="G359" s="14"/>
      <c r="H359" s="14">
        <v>0.12216792536650378</v>
      </c>
      <c r="I359" s="14">
        <v>0.1038083538083535</v>
      </c>
      <c r="J359" s="18"/>
      <c r="K359" s="14"/>
    </row>
    <row r="360" spans="1:14" x14ac:dyDescent="0.25">
      <c r="A360" s="11">
        <v>42083</v>
      </c>
      <c r="B360" s="12" t="s">
        <v>23</v>
      </c>
      <c r="C360" s="13" t="s">
        <v>25</v>
      </c>
      <c r="D360" s="14">
        <v>0.79737045630317094</v>
      </c>
      <c r="E360" s="14"/>
      <c r="F360" s="14"/>
      <c r="G360" s="14"/>
      <c r="H360" s="14">
        <v>0.10752907569883685</v>
      </c>
      <c r="I360" s="14">
        <v>9.5732755399446839E-2</v>
      </c>
      <c r="J360" s="18"/>
      <c r="K360" s="14"/>
    </row>
    <row r="361" spans="1:14" x14ac:dyDescent="0.25">
      <c r="A361" s="11">
        <v>42096</v>
      </c>
      <c r="B361" s="12" t="s">
        <v>23</v>
      </c>
      <c r="C361" s="13" t="s">
        <v>25</v>
      </c>
      <c r="D361" s="14">
        <v>0.81067000104199227</v>
      </c>
      <c r="E361" s="14">
        <v>0.11271527409553528</v>
      </c>
      <c r="F361" s="14">
        <v>0.19365398340808987</v>
      </c>
      <c r="G361" s="14">
        <v>4.8369891326092922E-2</v>
      </c>
      <c r="H361" s="14">
        <v>0.13854595336076814</v>
      </c>
      <c r="I361" s="14">
        <v>6.9962111199224325E-2</v>
      </c>
      <c r="J361" s="18">
        <v>24.428008060078838</v>
      </c>
      <c r="K361" s="14">
        <v>0.9058796228111653</v>
      </c>
      <c r="L361" s="16">
        <v>4.7438163703507662E-3</v>
      </c>
      <c r="M361" s="16">
        <v>1.9245193754591973E-2</v>
      </c>
      <c r="N361" s="16">
        <v>2.9795928617391373E-2</v>
      </c>
    </row>
    <row r="362" spans="1:14" x14ac:dyDescent="0.25">
      <c r="A362" s="11">
        <v>42096</v>
      </c>
      <c r="B362" s="12" t="s">
        <v>23</v>
      </c>
      <c r="C362" s="13" t="s">
        <v>25</v>
      </c>
      <c r="D362" s="14">
        <v>0.81467144101422617</v>
      </c>
      <c r="E362" s="14">
        <v>0.10578299313783646</v>
      </c>
      <c r="F362" s="14">
        <v>0.23280183530443133</v>
      </c>
      <c r="G362" s="14">
        <v>6.9050016784153442E-2</v>
      </c>
      <c r="H362" s="14">
        <v>0.13746478873239454</v>
      </c>
      <c r="I362" s="14">
        <v>6.513935121728355E-2</v>
      </c>
      <c r="J362" s="18">
        <v>25.922927903761902</v>
      </c>
      <c r="K362" s="14">
        <v>0.87682850987603622</v>
      </c>
      <c r="L362" s="16">
        <v>7.2188509983598607E-3</v>
      </c>
      <c r="M362" s="16">
        <v>1.7988296974820021E-2</v>
      </c>
      <c r="N362" s="16">
        <v>6.6471567582212954E-2</v>
      </c>
    </row>
    <row r="363" spans="1:14" x14ac:dyDescent="0.25">
      <c r="A363" s="11">
        <v>42096</v>
      </c>
      <c r="B363" s="12" t="s">
        <v>23</v>
      </c>
      <c r="C363" s="13" t="s">
        <v>25</v>
      </c>
      <c r="D363" s="14">
        <v>0.81834407535944476</v>
      </c>
      <c r="E363" s="14">
        <v>9.7485542297363281E-2</v>
      </c>
      <c r="F363" s="14">
        <v>0.27681469305012346</v>
      </c>
      <c r="G363" s="14">
        <v>9.4940933057463192E-2</v>
      </c>
      <c r="H363" s="14">
        <v>0.11867759254026555</v>
      </c>
      <c r="I363" s="14">
        <v>7.2978608386746746E-2</v>
      </c>
      <c r="J363" s="18">
        <v>28.73725799982391</v>
      </c>
      <c r="K363" s="14">
        <v>0.51731621117517945</v>
      </c>
      <c r="L363" s="16">
        <v>9.1567975751007651E-3</v>
      </c>
      <c r="M363" s="16">
        <v>1.7912163359305198E-2</v>
      </c>
      <c r="N363" s="16">
        <v>0.9129112624004464</v>
      </c>
    </row>
    <row r="364" spans="1:14" x14ac:dyDescent="0.25">
      <c r="A364" s="11">
        <v>42096</v>
      </c>
      <c r="B364" s="12" t="s">
        <v>23</v>
      </c>
      <c r="C364" s="13" t="s">
        <v>25</v>
      </c>
      <c r="D364" s="14">
        <v>0.79870458455621895</v>
      </c>
      <c r="E364" s="14"/>
      <c r="F364" s="14"/>
      <c r="G364" s="14"/>
      <c r="H364" s="14">
        <v>9.9461048505634642E-2</v>
      </c>
      <c r="I364" s="14">
        <v>6.1721599999999627E-2</v>
      </c>
      <c r="J364" s="18"/>
      <c r="K364" s="14"/>
    </row>
    <row r="365" spans="1:14" x14ac:dyDescent="0.25">
      <c r="A365" s="11">
        <v>42096</v>
      </c>
      <c r="B365" s="12" t="s">
        <v>23</v>
      </c>
      <c r="C365" s="13" t="s">
        <v>25</v>
      </c>
      <c r="D365" s="14">
        <v>0.80347222222222225</v>
      </c>
      <c r="E365" s="14"/>
      <c r="F365" s="14"/>
      <c r="G365" s="14"/>
      <c r="H365" s="14">
        <v>0.11849778399813393</v>
      </c>
      <c r="I365" s="14">
        <v>7.4736054534872559E-2</v>
      </c>
      <c r="J365" s="18"/>
      <c r="K365" s="14"/>
    </row>
    <row r="366" spans="1:14" x14ac:dyDescent="0.25">
      <c r="A366" s="11">
        <v>42096</v>
      </c>
      <c r="B366" s="12" t="s">
        <v>23</v>
      </c>
      <c r="C366" s="13" t="s">
        <v>25</v>
      </c>
      <c r="D366" s="14">
        <v>0.81071876680408672</v>
      </c>
      <c r="E366" s="14"/>
      <c r="F366" s="14"/>
      <c r="G366" s="14"/>
      <c r="H366" s="14">
        <v>0.12161572052401715</v>
      </c>
      <c r="I366" s="14">
        <v>6.9421487603306173E-2</v>
      </c>
      <c r="J366" s="18"/>
      <c r="K366" s="14"/>
    </row>
    <row r="367" spans="1:14" x14ac:dyDescent="0.25">
      <c r="A367" s="11">
        <v>42096</v>
      </c>
      <c r="B367" s="12" t="s">
        <v>23</v>
      </c>
      <c r="C367" s="13" t="s">
        <v>25</v>
      </c>
      <c r="D367" s="14">
        <v>0.79251126126126126</v>
      </c>
      <c r="E367" s="14"/>
      <c r="F367" s="14"/>
      <c r="G367" s="14"/>
      <c r="H367" s="14">
        <v>0.13170731707317052</v>
      </c>
      <c r="I367" s="14">
        <v>7.671321857746026E-2</v>
      </c>
      <c r="J367" s="18"/>
      <c r="K367" s="14"/>
    </row>
    <row r="368" spans="1:14" x14ac:dyDescent="0.25">
      <c r="A368" s="11">
        <v>42096</v>
      </c>
      <c r="B368" s="12" t="s">
        <v>23</v>
      </c>
      <c r="C368" s="13" t="s">
        <v>25</v>
      </c>
      <c r="D368" s="14">
        <v>0.79621528131040797</v>
      </c>
      <c r="E368" s="14"/>
      <c r="F368" s="14"/>
      <c r="G368" s="14"/>
      <c r="H368" s="14">
        <v>9.4776648546442854E-2</v>
      </c>
      <c r="I368" s="14">
        <v>5.2142571085301778E-2</v>
      </c>
      <c r="J368" s="18"/>
      <c r="K368" s="14"/>
    </row>
    <row r="369" spans="1:14" x14ac:dyDescent="0.25">
      <c r="A369" s="11">
        <v>42096</v>
      </c>
      <c r="B369" s="12" t="s">
        <v>23</v>
      </c>
      <c r="C369" s="13" t="s">
        <v>25</v>
      </c>
      <c r="D369" s="14">
        <v>0.79702702702702699</v>
      </c>
      <c r="E369" s="14"/>
      <c r="F369" s="14"/>
      <c r="G369" s="14"/>
      <c r="H369" s="14">
        <v>0.11328024659645519</v>
      </c>
      <c r="I369" s="14">
        <v>6.8901772960256E-2</v>
      </c>
      <c r="J369" s="18"/>
      <c r="K369" s="14"/>
    </row>
    <row r="370" spans="1:14" x14ac:dyDescent="0.25">
      <c r="A370" s="11">
        <v>42111</v>
      </c>
      <c r="B370" s="12" t="s">
        <v>23</v>
      </c>
      <c r="C370" s="13" t="s">
        <v>25</v>
      </c>
      <c r="D370" s="14">
        <v>0.80575478862543248</v>
      </c>
      <c r="E370" s="14">
        <v>0.13414591550827026</v>
      </c>
      <c r="F370" s="14">
        <v>0.22564244796730576</v>
      </c>
      <c r="G370" s="14"/>
      <c r="H370" s="14"/>
      <c r="I370" s="14">
        <v>0.10072356520309064</v>
      </c>
      <c r="J370" s="18">
        <v>20.860328935237128</v>
      </c>
      <c r="K370" s="14">
        <v>0.79143882632166795</v>
      </c>
      <c r="L370" s="16">
        <v>8.506201224337746E-3</v>
      </c>
      <c r="M370" s="16">
        <v>1.7323858148508852E-2</v>
      </c>
      <c r="N370" s="16">
        <v>0.17268488246316255</v>
      </c>
    </row>
    <row r="371" spans="1:14" x14ac:dyDescent="0.25">
      <c r="A371" s="11">
        <v>42111</v>
      </c>
      <c r="B371" s="12" t="s">
        <v>23</v>
      </c>
      <c r="C371" s="13" t="s">
        <v>25</v>
      </c>
      <c r="D371" s="14">
        <v>0.80932061579651937</v>
      </c>
      <c r="E371" s="14">
        <v>0.11168277263641356</v>
      </c>
      <c r="G371" s="14">
        <v>8.0968001071096612E-2</v>
      </c>
      <c r="H371" s="14"/>
      <c r="I371" s="14">
        <v>0.10060899307583192</v>
      </c>
      <c r="J371" s="18">
        <v>24.83729638164812</v>
      </c>
      <c r="K371" s="14">
        <v>0.85308641975308641</v>
      </c>
      <c r="L371" s="16">
        <v>3.2524434079832455E-3</v>
      </c>
      <c r="M371" s="16">
        <v>0</v>
      </c>
      <c r="N371" s="16">
        <v>3.9752086097573004E-2</v>
      </c>
    </row>
    <row r="372" spans="1:14" x14ac:dyDescent="0.25">
      <c r="A372" s="11">
        <v>42111</v>
      </c>
      <c r="B372" s="12" t="s">
        <v>23</v>
      </c>
      <c r="C372" s="13" t="s">
        <v>25</v>
      </c>
      <c r="D372" s="14">
        <v>0.81407183420606244</v>
      </c>
      <c r="E372" s="14">
        <v>9.4414092600345612E-2</v>
      </c>
      <c r="G372" s="14"/>
      <c r="H372" s="14"/>
      <c r="I372" s="14">
        <v>0.10956432070121289</v>
      </c>
      <c r="J372" s="18">
        <v>27.112552709527151</v>
      </c>
      <c r="K372" s="14">
        <v>0.38331376472277412</v>
      </c>
      <c r="L372" s="16">
        <v>6.196584179129036E-3</v>
      </c>
      <c r="M372" s="16">
        <v>1.8885981514117505E-2</v>
      </c>
      <c r="N372" s="16">
        <v>0.56470378998675075</v>
      </c>
    </row>
    <row r="373" spans="1:14" x14ac:dyDescent="0.25">
      <c r="A373" s="11">
        <v>42111</v>
      </c>
      <c r="B373" s="12" t="s">
        <v>23</v>
      </c>
      <c r="C373" s="13" t="s">
        <v>25</v>
      </c>
      <c r="D373" s="14">
        <v>0.81647278770253429</v>
      </c>
      <c r="F373" s="14">
        <v>0.17837470598934904</v>
      </c>
      <c r="G373" s="14">
        <v>7.6431629649445609E-2</v>
      </c>
      <c r="H373" s="14">
        <v>0.10138029509757263</v>
      </c>
      <c r="I373" s="14">
        <v>0.11299522121165485</v>
      </c>
      <c r="J373" s="18"/>
      <c r="K373" s="14"/>
    </row>
    <row r="374" spans="1:14" x14ac:dyDescent="0.25">
      <c r="A374" s="11">
        <v>42111</v>
      </c>
      <c r="B374" s="12" t="s">
        <v>23</v>
      </c>
      <c r="C374" s="13" t="s">
        <v>25</v>
      </c>
      <c r="D374" s="14">
        <v>0.75775445217596404</v>
      </c>
      <c r="F374" s="14">
        <v>0.17898969455374392</v>
      </c>
      <c r="G374" s="14">
        <v>4.8024724536420454E-2</v>
      </c>
      <c r="H374" s="14">
        <v>7.9926079926079918E-2</v>
      </c>
      <c r="I374" s="14">
        <v>0.11726539009336877</v>
      </c>
      <c r="J374" s="18"/>
      <c r="K374" s="14"/>
    </row>
    <row r="375" spans="1:14" x14ac:dyDescent="0.25">
      <c r="A375" s="11">
        <v>42111</v>
      </c>
      <c r="B375" s="12" t="s">
        <v>23</v>
      </c>
      <c r="C375" s="13" t="s">
        <v>25</v>
      </c>
      <c r="D375" s="14">
        <v>0.79509143407122229</v>
      </c>
      <c r="F375" s="14">
        <v>0.17704303476538513</v>
      </c>
      <c r="G375" s="14">
        <v>9.0805138898377802E-4</v>
      </c>
      <c r="H375" s="14">
        <v>9.3594009983361315E-2</v>
      </c>
      <c r="I375" s="14">
        <v>0.38694433319983951</v>
      </c>
      <c r="J375" s="18"/>
      <c r="K375" s="14"/>
    </row>
    <row r="376" spans="1:14" x14ac:dyDescent="0.25">
      <c r="A376" s="11">
        <v>42111</v>
      </c>
      <c r="B376" s="12" t="s">
        <v>23</v>
      </c>
      <c r="C376" s="13" t="s">
        <v>25</v>
      </c>
      <c r="D376" s="14">
        <v>0.80789764359351979</v>
      </c>
      <c r="F376" s="14"/>
      <c r="G376" s="14"/>
      <c r="H376" s="14"/>
      <c r="I376" s="14">
        <v>0.10826383623957504</v>
      </c>
      <c r="J376" s="18"/>
      <c r="K376" s="14"/>
    </row>
    <row r="377" spans="1:14" x14ac:dyDescent="0.25">
      <c r="A377" s="11">
        <v>42111</v>
      </c>
      <c r="B377" s="12" t="s">
        <v>23</v>
      </c>
      <c r="C377" s="13" t="s">
        <v>25</v>
      </c>
      <c r="D377" s="14">
        <v>0.81665614003428666</v>
      </c>
      <c r="F377" s="14"/>
      <c r="G377" s="14"/>
      <c r="H377" s="14"/>
      <c r="I377" s="14">
        <v>0.10444379476684749</v>
      </c>
      <c r="J377" s="18"/>
      <c r="K377" s="14"/>
    </row>
    <row r="378" spans="1:14" x14ac:dyDescent="0.25">
      <c r="A378" s="11">
        <v>42111</v>
      </c>
      <c r="B378" s="12" t="s">
        <v>23</v>
      </c>
      <c r="C378" s="13" t="s">
        <v>25</v>
      </c>
      <c r="D378" s="14">
        <v>0.81790970316787226</v>
      </c>
      <c r="F378" s="14"/>
      <c r="G378" s="14"/>
      <c r="H378" s="14"/>
      <c r="I378" s="14">
        <v>0.12457322944935698</v>
      </c>
      <c r="J378" s="18"/>
      <c r="K378" s="14"/>
    </row>
    <row r="379" spans="1:14" x14ac:dyDescent="0.25">
      <c r="A379" s="11">
        <v>42124</v>
      </c>
      <c r="B379" s="12" t="s">
        <v>23</v>
      </c>
      <c r="C379" s="13" t="s">
        <v>25</v>
      </c>
      <c r="D379" s="14">
        <v>0.83613132412765712</v>
      </c>
      <c r="F379" s="14"/>
      <c r="G379" s="14"/>
      <c r="H379" s="14">
        <v>6.3917080544158789E-2</v>
      </c>
      <c r="I379" s="14">
        <v>0.13750543242068589</v>
      </c>
      <c r="J379" s="18"/>
      <c r="K379" s="14">
        <v>0.84457142857142853</v>
      </c>
      <c r="L379" s="16">
        <v>4.3365912106443274E-3</v>
      </c>
      <c r="M379" s="16">
        <v>0</v>
      </c>
      <c r="N379" s="16">
        <v>9.3959476230627101E-2</v>
      </c>
    </row>
    <row r="380" spans="1:14" x14ac:dyDescent="0.25">
      <c r="A380" s="11">
        <v>42124</v>
      </c>
      <c r="B380" s="12" t="s">
        <v>23</v>
      </c>
      <c r="C380" s="13" t="s">
        <v>25</v>
      </c>
      <c r="D380" s="14">
        <v>0.84160305343511443</v>
      </c>
      <c r="F380" s="14"/>
      <c r="G380" s="14"/>
      <c r="H380" s="14">
        <v>6.1120196238757085E-2</v>
      </c>
      <c r="I380" s="14">
        <v>0.12079279279279299</v>
      </c>
      <c r="J380" s="18"/>
      <c r="K380" s="14">
        <v>0.8225490196078431</v>
      </c>
      <c r="L380" s="16">
        <v>4.6979738115313545E-3</v>
      </c>
      <c r="M380" s="16">
        <v>3.6138260088702763E-4</v>
      </c>
      <c r="N380" s="16">
        <v>0.1257611451086855</v>
      </c>
    </row>
    <row r="381" spans="1:14" x14ac:dyDescent="0.25">
      <c r="A381" s="11">
        <v>42124</v>
      </c>
      <c r="B381" s="12" t="s">
        <v>23</v>
      </c>
      <c r="C381" s="13" t="s">
        <v>25</v>
      </c>
      <c r="D381" s="14">
        <v>0.84278464254192409</v>
      </c>
      <c r="F381" s="14"/>
      <c r="G381" s="14"/>
      <c r="H381" s="14"/>
      <c r="I381" s="14">
        <v>0.14807459851493709</v>
      </c>
      <c r="J381" s="18"/>
      <c r="K381" s="14">
        <v>0.90316961880692315</v>
      </c>
      <c r="L381" s="16">
        <v>5.1791622263400615E-3</v>
      </c>
      <c r="M381" s="16">
        <v>1.8906745227439722E-2</v>
      </c>
      <c r="N381" s="16">
        <v>9.4544107993859733E-2</v>
      </c>
    </row>
    <row r="382" spans="1:14" x14ac:dyDescent="0.25">
      <c r="A382" s="11">
        <v>42124</v>
      </c>
      <c r="B382" s="12" t="s">
        <v>23</v>
      </c>
      <c r="C382" s="13" t="s">
        <v>25</v>
      </c>
      <c r="D382" s="14">
        <v>0.84080533770338284</v>
      </c>
      <c r="F382" s="14"/>
      <c r="G382" s="14"/>
      <c r="H382" s="14">
        <v>7.1475266942689242E-2</v>
      </c>
      <c r="I382" s="14">
        <v>0.12121212121212072</v>
      </c>
      <c r="J382" s="18"/>
      <c r="K382" s="14"/>
    </row>
    <row r="383" spans="1:14" x14ac:dyDescent="0.25">
      <c r="A383" s="11">
        <v>42124</v>
      </c>
      <c r="B383" s="12" t="s">
        <v>23</v>
      </c>
      <c r="C383" s="13" t="s">
        <v>25</v>
      </c>
      <c r="D383" s="14">
        <v>0.84345641249726899</v>
      </c>
      <c r="F383" s="14"/>
      <c r="G383" s="14"/>
      <c r="H383" s="14">
        <v>0.10600706713780916</v>
      </c>
      <c r="I383" s="14">
        <v>0.11668888760071873</v>
      </c>
      <c r="J383" s="18"/>
      <c r="K383" s="14"/>
    </row>
    <row r="384" spans="1:14" x14ac:dyDescent="0.25">
      <c r="A384" s="11">
        <v>42124</v>
      </c>
      <c r="B384" s="12" t="s">
        <v>23</v>
      </c>
      <c r="C384" s="13" t="s">
        <v>25</v>
      </c>
      <c r="D384" s="14">
        <v>0.84303918065975936</v>
      </c>
      <c r="F384" s="14"/>
      <c r="G384" s="14"/>
      <c r="H384" s="14">
        <v>9.6469104665825922E-2</v>
      </c>
      <c r="I384" s="14">
        <v>0.12718319107025594</v>
      </c>
      <c r="J384" s="18"/>
      <c r="K384" s="14"/>
    </row>
    <row r="385" spans="1:14" x14ac:dyDescent="0.25">
      <c r="A385" s="11">
        <v>42124</v>
      </c>
      <c r="B385" s="12" t="s">
        <v>23</v>
      </c>
      <c r="C385" s="13" t="s">
        <v>25</v>
      </c>
      <c r="D385" s="14">
        <v>0.8275114243668189</v>
      </c>
      <c r="F385" s="14"/>
      <c r="G385" s="14"/>
      <c r="H385" s="14">
        <v>0.12463289280469902</v>
      </c>
      <c r="I385" s="14">
        <v>0.10813302134297648</v>
      </c>
      <c r="J385" s="18"/>
      <c r="K385" s="14"/>
    </row>
    <row r="386" spans="1:14" x14ac:dyDescent="0.25">
      <c r="A386" s="11">
        <v>42124</v>
      </c>
      <c r="B386" s="12" t="s">
        <v>23</v>
      </c>
      <c r="C386" s="13" t="s">
        <v>25</v>
      </c>
      <c r="D386" s="14">
        <v>0.82230119946690372</v>
      </c>
      <c r="F386" s="14"/>
      <c r="G386" s="14"/>
      <c r="H386" s="14">
        <v>0.12327355184498057</v>
      </c>
      <c r="I386" s="14">
        <v>0.11623529411764658</v>
      </c>
      <c r="J386" s="18"/>
      <c r="K386" s="14"/>
    </row>
    <row r="387" spans="1:14" x14ac:dyDescent="0.25">
      <c r="A387" s="11">
        <v>42124</v>
      </c>
      <c r="B387" s="12" t="s">
        <v>23</v>
      </c>
      <c r="C387" s="13" t="s">
        <v>25</v>
      </c>
      <c r="D387" s="14">
        <v>0.83136810279667417</v>
      </c>
      <c r="F387" s="14"/>
      <c r="G387" s="14"/>
      <c r="H387" s="14">
        <v>0.12402840418385941</v>
      </c>
      <c r="I387" s="14">
        <v>0.10691722015227718</v>
      </c>
      <c r="J387" s="18"/>
      <c r="K387" s="14"/>
    </row>
    <row r="388" spans="1:14" x14ac:dyDescent="0.25">
      <c r="A388" s="11">
        <v>42139</v>
      </c>
      <c r="B388" s="12" t="s">
        <v>23</v>
      </c>
      <c r="C388" s="13" t="s">
        <v>25</v>
      </c>
      <c r="D388" s="14">
        <v>0.81747047944231044</v>
      </c>
      <c r="E388" s="14">
        <v>0.10309939086437225</v>
      </c>
      <c r="F388" s="14">
        <v>0.25475351147838737</v>
      </c>
      <c r="G388" s="14">
        <v>6.0862299465251971E-2</v>
      </c>
      <c r="H388" s="14">
        <v>9.2078071182548737E-2</v>
      </c>
      <c r="I388" s="14">
        <v>9.5713328868050312E-2</v>
      </c>
      <c r="J388" s="18">
        <v>25.769644030691079</v>
      </c>
      <c r="K388" s="14">
        <v>0.75306122448979596</v>
      </c>
      <c r="L388" s="16">
        <v>2.1682956053221637E-3</v>
      </c>
      <c r="M388" s="16">
        <v>7.2276520177405471E-4</v>
      </c>
      <c r="N388" s="16">
        <v>4.0836233900234088E-2</v>
      </c>
    </row>
    <row r="389" spans="1:14" x14ac:dyDescent="0.25">
      <c r="A389" s="11">
        <v>42139</v>
      </c>
      <c r="B389" s="12" t="s">
        <v>23</v>
      </c>
      <c r="C389" s="13" t="s">
        <v>25</v>
      </c>
      <c r="D389" s="14">
        <v>0.82005467031135404</v>
      </c>
      <c r="E389" s="14">
        <v>0.11040677130222321</v>
      </c>
      <c r="F389" s="14">
        <v>0.24777490342403985</v>
      </c>
      <c r="G389" s="14">
        <v>0.11044486131582082</v>
      </c>
      <c r="H389" s="14">
        <v>9.9182932364956899E-2</v>
      </c>
      <c r="I389" s="14">
        <v>0.10226715084895523</v>
      </c>
      <c r="J389" s="18">
        <v>24.050977201137009</v>
      </c>
      <c r="K389" s="14">
        <v>0.89203539823008848</v>
      </c>
      <c r="L389" s="16">
        <v>2.8910608070962188E-3</v>
      </c>
      <c r="M389" s="16">
        <v>0</v>
      </c>
      <c r="N389" s="16">
        <v>4.1197616501121109E-2</v>
      </c>
    </row>
    <row r="390" spans="1:14" x14ac:dyDescent="0.25">
      <c r="A390" s="11">
        <v>42139</v>
      </c>
      <c r="B390" s="12" t="s">
        <v>23</v>
      </c>
      <c r="C390" s="13" t="s">
        <v>25</v>
      </c>
      <c r="D390" s="14">
        <v>0.82496254315679773</v>
      </c>
      <c r="E390" s="14">
        <v>0.10022361576557158</v>
      </c>
      <c r="F390" s="14">
        <v>0.25466251130113893</v>
      </c>
      <c r="G390" s="14">
        <v>5.2365943185435429E-2</v>
      </c>
      <c r="H390" s="14">
        <v>0.10995260663507078</v>
      </c>
      <c r="I390" s="14">
        <v>0.10270130874863001</v>
      </c>
      <c r="J390" s="18">
        <v>26.692045205001033</v>
      </c>
      <c r="K390" s="14">
        <v>0.88099173553719012</v>
      </c>
      <c r="L390" s="16">
        <v>2.5296782062091913E-3</v>
      </c>
      <c r="M390" s="16">
        <v>3.6138260088702735E-4</v>
      </c>
      <c r="N390" s="16">
        <v>4.9148033720635718E-2</v>
      </c>
    </row>
    <row r="391" spans="1:14" x14ac:dyDescent="0.25">
      <c r="A391" s="11">
        <v>42139</v>
      </c>
      <c r="B391" s="12" t="s">
        <v>23</v>
      </c>
      <c r="C391" s="13" t="s">
        <v>25</v>
      </c>
      <c r="D391" s="14">
        <v>0.82419876110961476</v>
      </c>
      <c r="E391" s="14"/>
      <c r="F391" s="14"/>
      <c r="G391" s="14"/>
      <c r="H391" s="14">
        <v>8.5278796064055307E-2</v>
      </c>
      <c r="I391" s="14">
        <v>9.2978606692265542E-2</v>
      </c>
      <c r="J391" s="18"/>
      <c r="K391" s="14"/>
    </row>
    <row r="392" spans="1:14" x14ac:dyDescent="0.25">
      <c r="A392" s="11">
        <v>42139</v>
      </c>
      <c r="B392" s="12" t="s">
        <v>23</v>
      </c>
      <c r="C392" s="13" t="s">
        <v>25</v>
      </c>
      <c r="D392" s="14">
        <v>0.82343440276044344</v>
      </c>
      <c r="E392" s="14"/>
      <c r="F392" s="14"/>
      <c r="G392" s="14"/>
      <c r="H392" s="14">
        <v>0.1200923787528867</v>
      </c>
      <c r="I392" s="14">
        <v>9.0756547749326108E-2</v>
      </c>
      <c r="J392" s="18"/>
      <c r="K392" s="14"/>
    </row>
    <row r="393" spans="1:14" x14ac:dyDescent="0.25">
      <c r="A393" s="11">
        <v>42139</v>
      </c>
      <c r="B393" s="12" t="s">
        <v>23</v>
      </c>
      <c r="C393" s="13" t="s">
        <v>25</v>
      </c>
      <c r="D393" s="14">
        <v>0.82710490769923461</v>
      </c>
      <c r="E393" s="14"/>
      <c r="F393" s="14"/>
      <c r="G393" s="14"/>
      <c r="H393" s="14">
        <v>9.3317132442284789E-2</v>
      </c>
      <c r="I393" s="14">
        <v>8.6537097460632706E-2</v>
      </c>
      <c r="J393" s="18"/>
      <c r="K393" s="14"/>
    </row>
    <row r="394" spans="1:14" x14ac:dyDescent="0.25">
      <c r="A394" s="11">
        <v>42139</v>
      </c>
      <c r="B394" s="12" t="s">
        <v>23</v>
      </c>
      <c r="C394" s="13" t="s">
        <v>25</v>
      </c>
      <c r="D394" s="14">
        <v>0.81058020477815695</v>
      </c>
      <c r="E394" s="14"/>
      <c r="F394" s="14"/>
      <c r="G394" s="14"/>
      <c r="H394" s="14">
        <v>0.3593155893536123</v>
      </c>
      <c r="I394" s="14">
        <v>9.7955266848748709E-2</v>
      </c>
      <c r="J394" s="18"/>
      <c r="K394" s="14"/>
    </row>
    <row r="395" spans="1:14" x14ac:dyDescent="0.25">
      <c r="A395" s="11">
        <v>42139</v>
      </c>
      <c r="B395" s="12" t="s">
        <v>23</v>
      </c>
      <c r="C395" s="13" t="s">
        <v>25</v>
      </c>
      <c r="D395" s="14">
        <v>0.83196566090140134</v>
      </c>
      <c r="E395" s="14"/>
      <c r="F395" s="14"/>
      <c r="G395" s="14"/>
      <c r="H395" s="14">
        <v>0.78637413394919176</v>
      </c>
      <c r="I395" s="14">
        <v>9.8073437604887209E-2</v>
      </c>
      <c r="J395" s="18"/>
      <c r="K395" s="14"/>
    </row>
    <row r="396" spans="1:14" x14ac:dyDescent="0.25">
      <c r="A396" s="11">
        <v>42139</v>
      </c>
      <c r="B396" s="12" t="s">
        <v>23</v>
      </c>
      <c r="C396" s="13" t="s">
        <v>25</v>
      </c>
      <c r="D396" s="14">
        <v>0.76002824858757068</v>
      </c>
      <c r="E396" s="14"/>
      <c r="F396" s="14"/>
      <c r="G396" s="14"/>
      <c r="H396" s="14">
        <v>8.6623054364989516E-2</v>
      </c>
      <c r="I396" s="14">
        <v>0.10040602849081229</v>
      </c>
      <c r="J396" s="18"/>
      <c r="K396" s="14"/>
    </row>
    <row r="397" spans="1:14" x14ac:dyDescent="0.25">
      <c r="A397" s="11">
        <v>42153</v>
      </c>
      <c r="B397" s="12" t="s">
        <v>23</v>
      </c>
      <c r="C397" s="13" t="s">
        <v>25</v>
      </c>
      <c r="D397" s="14">
        <v>0.82373940205265506</v>
      </c>
      <c r="E397" s="14">
        <v>0.13857418298721313</v>
      </c>
      <c r="F397" s="14">
        <v>0.20575130582120629</v>
      </c>
      <c r="G397" s="14">
        <v>0.14185639229422267</v>
      </c>
      <c r="H397" s="14">
        <v>9.7672186225101543E-2</v>
      </c>
      <c r="I397" s="14">
        <v>0.11030927835051614</v>
      </c>
      <c r="J397" s="18">
        <v>18.676979417081846</v>
      </c>
      <c r="K397" s="14">
        <v>0.91785714285714282</v>
      </c>
      <c r="L397" s="16">
        <v>3.9752086097573002E-3</v>
      </c>
      <c r="M397" s="16">
        <v>0</v>
      </c>
      <c r="N397" s="16">
        <v>3.7583790492250836E-2</v>
      </c>
    </row>
    <row r="398" spans="1:14" x14ac:dyDescent="0.25">
      <c r="A398" s="11">
        <v>42153</v>
      </c>
      <c r="B398" s="12" t="s">
        <v>23</v>
      </c>
      <c r="C398" s="13" t="s">
        <v>25</v>
      </c>
      <c r="D398" s="14">
        <v>0.82217280289926686</v>
      </c>
      <c r="E398" s="14">
        <v>0.1411236971616745</v>
      </c>
      <c r="F398" s="14">
        <v>0.23145267450319784</v>
      </c>
      <c r="G398" s="14">
        <v>7.6981859259740867E-2</v>
      </c>
      <c r="H398" s="14">
        <v>9.8057354301572919E-2</v>
      </c>
      <c r="I398" s="14">
        <v>0.11180679785331042</v>
      </c>
      <c r="J398" s="18">
        <v>18.825182767267005</v>
      </c>
      <c r="K398" s="14">
        <v>0.87520661157024793</v>
      </c>
      <c r="L398" s="16">
        <v>3.9752086097573002E-3</v>
      </c>
      <c r="M398" s="16">
        <v>0</v>
      </c>
      <c r="N398" s="16">
        <v>5.0593564124183824E-2</v>
      </c>
    </row>
    <row r="399" spans="1:14" x14ac:dyDescent="0.25">
      <c r="A399" s="11">
        <v>42153</v>
      </c>
      <c r="B399" s="12" t="s">
        <v>23</v>
      </c>
      <c r="C399" s="13" t="s">
        <v>25</v>
      </c>
      <c r="D399" s="14">
        <v>0.83092567185860711</v>
      </c>
      <c r="E399" s="14">
        <v>0.11950452625751495</v>
      </c>
      <c r="F399" s="14">
        <v>0.20325915358203159</v>
      </c>
      <c r="G399" s="14">
        <v>1.8805829807244139E-2</v>
      </c>
      <c r="H399" s="14">
        <v>8.1152460984393993E-2</v>
      </c>
      <c r="I399" s="14">
        <v>0.1221101136092798</v>
      </c>
      <c r="J399" s="18">
        <v>21.866419079846374</v>
      </c>
      <c r="K399" s="14">
        <v>0.83761467889908248</v>
      </c>
      <c r="L399" s="16">
        <v>3.9752086097573002E-3</v>
      </c>
      <c r="M399" s="16">
        <v>0</v>
      </c>
      <c r="N399" s="16">
        <v>5.9989511747246538E-2</v>
      </c>
    </row>
    <row r="400" spans="1:14" x14ac:dyDescent="0.25">
      <c r="A400" s="11">
        <v>42153</v>
      </c>
      <c r="B400" s="12" t="s">
        <v>23</v>
      </c>
      <c r="C400" s="13" t="s">
        <v>25</v>
      </c>
      <c r="D400" s="14">
        <v>0.82342967866946548</v>
      </c>
      <c r="E400" s="14"/>
      <c r="F400" s="14"/>
      <c r="G400" s="14"/>
      <c r="H400" s="14">
        <v>4.9266247379455064E-2</v>
      </c>
      <c r="I400" s="14">
        <v>0.14683086462280304</v>
      </c>
      <c r="J400" s="18"/>
      <c r="K400" s="14"/>
    </row>
    <row r="401" spans="1:14" x14ac:dyDescent="0.25">
      <c r="A401" s="11">
        <v>42153</v>
      </c>
      <c r="B401" s="12" t="s">
        <v>23</v>
      </c>
      <c r="C401" s="13" t="s">
        <v>25</v>
      </c>
      <c r="D401" s="14">
        <v>0.83598104793756967</v>
      </c>
      <c r="E401" s="14"/>
      <c r="F401" s="14"/>
      <c r="G401" s="14"/>
      <c r="H401" s="14">
        <v>4.9986114968064377E-2</v>
      </c>
      <c r="I401" s="14">
        <v>0.1132895941409828</v>
      </c>
      <c r="J401" s="18"/>
      <c r="K401" s="14"/>
    </row>
    <row r="402" spans="1:14" x14ac:dyDescent="0.25">
      <c r="A402" s="11">
        <v>42153</v>
      </c>
      <c r="B402" s="12" t="s">
        <v>23</v>
      </c>
      <c r="C402" s="13" t="s">
        <v>25</v>
      </c>
      <c r="D402" s="14">
        <v>0.83536326299391017</v>
      </c>
      <c r="E402" s="14"/>
      <c r="F402" s="14"/>
      <c r="G402" s="14"/>
      <c r="H402" s="14">
        <v>5.9711007224819479E-2</v>
      </c>
      <c r="I402" s="14">
        <v>0.13802181271154645</v>
      </c>
      <c r="J402" s="18"/>
      <c r="K402" s="14"/>
    </row>
    <row r="403" spans="1:14" x14ac:dyDescent="0.25">
      <c r="A403" s="11">
        <v>42153</v>
      </c>
      <c r="B403" s="12" t="s">
        <v>23</v>
      </c>
      <c r="C403" s="13" t="s">
        <v>25</v>
      </c>
      <c r="D403" s="14">
        <v>0.82665148063781324</v>
      </c>
      <c r="E403" s="14"/>
      <c r="F403" s="14"/>
      <c r="G403" s="14"/>
      <c r="H403" s="14">
        <v>9.4395280235987866E-2</v>
      </c>
      <c r="I403" s="14">
        <v>0.11666367068128673</v>
      </c>
      <c r="J403" s="18"/>
      <c r="K403" s="14"/>
    </row>
    <row r="404" spans="1:14" x14ac:dyDescent="0.25">
      <c r="A404" s="11">
        <v>42153</v>
      </c>
      <c r="B404" s="12" t="s">
        <v>23</v>
      </c>
      <c r="C404" s="13" t="s">
        <v>25</v>
      </c>
      <c r="D404" s="14">
        <v>0.83049306975687343</v>
      </c>
      <c r="E404" s="14"/>
      <c r="F404" s="14"/>
      <c r="G404" s="14"/>
      <c r="H404" s="14">
        <v>5.4689564068692409E-2</v>
      </c>
      <c r="I404" s="14">
        <v>0.12846540987801669</v>
      </c>
      <c r="J404" s="18"/>
      <c r="K404" s="14"/>
    </row>
    <row r="405" spans="1:14" x14ac:dyDescent="0.25">
      <c r="A405" s="11">
        <v>42153</v>
      </c>
      <c r="B405" s="12" t="s">
        <v>23</v>
      </c>
      <c r="C405" s="13" t="s">
        <v>25</v>
      </c>
      <c r="D405" s="14">
        <v>0.83002061248527681</v>
      </c>
      <c r="E405" s="14"/>
      <c r="F405" s="14"/>
      <c r="G405" s="14"/>
      <c r="H405" s="14">
        <v>6.3674812030075412E-2</v>
      </c>
      <c r="I405" s="14">
        <v>0.11653466946823966</v>
      </c>
      <c r="J405" s="18"/>
      <c r="K405" s="14"/>
    </row>
    <row r="406" spans="1:14" x14ac:dyDescent="0.25">
      <c r="A406" s="11">
        <v>42167</v>
      </c>
      <c r="B406" s="12" t="s">
        <v>24</v>
      </c>
      <c r="C406" s="13" t="s">
        <v>25</v>
      </c>
      <c r="D406" s="14">
        <v>0.8274079376441581</v>
      </c>
      <c r="E406" s="14">
        <v>0.13409467041492462</v>
      </c>
      <c r="F406" s="14">
        <v>0.14135306379365231</v>
      </c>
      <c r="G406" s="14">
        <v>0.13417078711747876</v>
      </c>
      <c r="H406" s="14">
        <v>7.5624256837098613E-2</v>
      </c>
      <c r="I406" s="14">
        <v>0.12591592749710695</v>
      </c>
      <c r="J406" s="18">
        <v>20.477524188679535</v>
      </c>
      <c r="K406" s="14">
        <v>0.94021739130434778</v>
      </c>
      <c r="L406" s="16">
        <v>3.9752086097573002E-3</v>
      </c>
      <c r="M406" s="16">
        <v>0</v>
      </c>
      <c r="N406" s="16">
        <v>3.5776877487815703E-2</v>
      </c>
    </row>
    <row r="407" spans="1:14" x14ac:dyDescent="0.25">
      <c r="A407" s="11">
        <v>42167</v>
      </c>
      <c r="B407" s="12" t="s">
        <v>24</v>
      </c>
      <c r="C407" s="13" t="s">
        <v>25</v>
      </c>
      <c r="D407" s="14">
        <v>0.83545862918417624</v>
      </c>
      <c r="E407" s="14">
        <v>8.9490346610546112E-2</v>
      </c>
      <c r="F407" s="14">
        <v>0.20894733469027987</v>
      </c>
      <c r="G407" s="14">
        <v>1.0009342052677615E-3</v>
      </c>
      <c r="H407" s="14">
        <v>7.3829787234042432E-2</v>
      </c>
      <c r="I407" s="14">
        <v>0.12310902451747557</v>
      </c>
      <c r="J407" s="18">
        <v>30.814979796757875</v>
      </c>
      <c r="K407" s="14">
        <v>0.85539568345323747</v>
      </c>
      <c r="L407" s="16">
        <v>4.3365912106443274E-3</v>
      </c>
      <c r="M407" s="16">
        <v>0</v>
      </c>
      <c r="N407" s="16">
        <v>6.8301311567648154E-2</v>
      </c>
    </row>
    <row r="408" spans="1:14" x14ac:dyDescent="0.25">
      <c r="A408" s="11">
        <v>42167</v>
      </c>
      <c r="B408" s="12" t="s">
        <v>24</v>
      </c>
      <c r="C408" s="13" t="s">
        <v>25</v>
      </c>
      <c r="D408" s="14">
        <v>0.84010358860525347</v>
      </c>
      <c r="E408" s="14">
        <v>0.14358027279376984</v>
      </c>
      <c r="F408" s="14">
        <v>0.20292764838535107</v>
      </c>
      <c r="G408" s="14">
        <v>1.6494156928217953E-2</v>
      </c>
      <c r="H408" s="14">
        <v>8.7201125175809135E-2</v>
      </c>
      <c r="I408" s="14">
        <v>0.12561243453286017</v>
      </c>
      <c r="J408" s="18">
        <v>17.195929763544409</v>
      </c>
      <c r="K408" s="14">
        <v>0.84218749999999998</v>
      </c>
      <c r="L408" s="16">
        <v>3.9752086097573002E-3</v>
      </c>
      <c r="M408" s="16">
        <v>0</v>
      </c>
      <c r="N408" s="16">
        <v>6.902407676942221E-2</v>
      </c>
    </row>
    <row r="409" spans="1:14" x14ac:dyDescent="0.25">
      <c r="A409" s="11">
        <v>42167</v>
      </c>
      <c r="B409" s="12" t="s">
        <v>24</v>
      </c>
      <c r="C409" s="13" t="s">
        <v>25</v>
      </c>
      <c r="D409" s="14">
        <v>0.808457711442786</v>
      </c>
      <c r="E409" s="14"/>
      <c r="F409" s="14"/>
      <c r="G409" s="14"/>
      <c r="H409" s="14">
        <v>0.12358974358974384</v>
      </c>
      <c r="I409" s="14">
        <v>0.16805807622504534</v>
      </c>
      <c r="J409" s="18"/>
      <c r="K409" s="14"/>
    </row>
    <row r="410" spans="1:14" x14ac:dyDescent="0.25">
      <c r="A410" s="11">
        <v>42167</v>
      </c>
      <c r="B410" s="12" t="s">
        <v>24</v>
      </c>
      <c r="C410" s="13" t="s">
        <v>25</v>
      </c>
      <c r="D410" s="14">
        <v>0.8240325527321043</v>
      </c>
      <c r="E410" s="14"/>
      <c r="F410" s="14"/>
      <c r="G410" s="14"/>
      <c r="H410" s="14">
        <v>0.10720150129017136</v>
      </c>
      <c r="I410" s="14">
        <v>0.13828799885771506</v>
      </c>
      <c r="J410" s="18"/>
      <c r="K410" s="14"/>
    </row>
    <row r="411" spans="1:14" x14ac:dyDescent="0.25">
      <c r="A411" s="11">
        <v>42167</v>
      </c>
      <c r="B411" s="12" t="s">
        <v>24</v>
      </c>
      <c r="C411" s="13" t="s">
        <v>25</v>
      </c>
      <c r="D411" s="14">
        <v>0.77832274664308121</v>
      </c>
      <c r="E411" s="14"/>
      <c r="F411" s="14"/>
      <c r="G411" s="14"/>
      <c r="H411" s="14">
        <v>8.1253059226627733E-2</v>
      </c>
      <c r="I411" s="14">
        <v>0.11945288753799289</v>
      </c>
      <c r="J411" s="18"/>
      <c r="K411" s="14"/>
    </row>
    <row r="412" spans="1:14" x14ac:dyDescent="0.25">
      <c r="A412" s="11">
        <v>42167</v>
      </c>
      <c r="B412" s="12" t="s">
        <v>24</v>
      </c>
      <c r="C412" s="13" t="s">
        <v>25</v>
      </c>
      <c r="D412" s="14">
        <v>0.8066371991861363</v>
      </c>
      <c r="E412" s="14"/>
      <c r="F412" s="14"/>
      <c r="G412" s="14"/>
      <c r="H412" s="14">
        <v>8.8413607275176886E-2</v>
      </c>
      <c r="I412" s="14">
        <v>0.16860979335852674</v>
      </c>
      <c r="J412" s="18"/>
      <c r="K412" s="14"/>
    </row>
    <row r="413" spans="1:14" x14ac:dyDescent="0.25">
      <c r="A413" s="11">
        <v>42167</v>
      </c>
      <c r="B413" s="12" t="s">
        <v>24</v>
      </c>
      <c r="C413" s="13" t="s">
        <v>25</v>
      </c>
      <c r="D413" s="14">
        <v>0.82320042110804048</v>
      </c>
      <c r="E413" s="14"/>
      <c r="F413" s="14"/>
      <c r="G413" s="14"/>
      <c r="H413" s="14">
        <v>7.7047413793103314E-2</v>
      </c>
      <c r="I413" s="14">
        <v>0.17571533382245003</v>
      </c>
      <c r="J413" s="18"/>
      <c r="K413" s="14"/>
    </row>
    <row r="414" spans="1:14" x14ac:dyDescent="0.25">
      <c r="A414" s="11">
        <v>42167</v>
      </c>
      <c r="B414" s="12" t="s">
        <v>24</v>
      </c>
      <c r="C414" s="13" t="s">
        <v>25</v>
      </c>
      <c r="D414" s="14">
        <v>0.78947839312874657</v>
      </c>
      <c r="E414" s="14"/>
      <c r="F414" s="14"/>
      <c r="G414" s="14"/>
      <c r="H414" s="14">
        <v>0.10887302396736342</v>
      </c>
      <c r="I414" s="14">
        <v>0.14158730158730179</v>
      </c>
      <c r="J414" s="18"/>
      <c r="K414" s="14"/>
    </row>
    <row r="415" spans="1:14" x14ac:dyDescent="0.25">
      <c r="A415" s="11">
        <v>42181</v>
      </c>
      <c r="B415" s="12" t="s">
        <v>24</v>
      </c>
      <c r="C415" s="13" t="s">
        <v>25</v>
      </c>
      <c r="D415" s="14">
        <v>0.83374176749885121</v>
      </c>
      <c r="E415" s="14">
        <v>0.1101432591676712</v>
      </c>
      <c r="F415" s="14">
        <v>0.23510265651928766</v>
      </c>
      <c r="G415" s="14">
        <v>7.6314038589494218E-2</v>
      </c>
      <c r="H415" s="14">
        <v>0.1012844809433564</v>
      </c>
      <c r="I415" s="14">
        <v>0.12401606425702863</v>
      </c>
      <c r="J415" s="18">
        <v>21.66957930155478</v>
      </c>
      <c r="K415" s="14">
        <v>0.61351351351351346</v>
      </c>
      <c r="L415" s="16">
        <v>2.1682956053221637E-3</v>
      </c>
      <c r="M415" s="16">
        <v>3.6138260088702735E-4</v>
      </c>
      <c r="N415" s="16">
        <v>4.9148033720635718E-2</v>
      </c>
    </row>
    <row r="416" spans="1:14" x14ac:dyDescent="0.25">
      <c r="A416" s="11">
        <v>42181</v>
      </c>
      <c r="B416" s="12" t="s">
        <v>24</v>
      </c>
      <c r="C416" s="13" t="s">
        <v>25</v>
      </c>
      <c r="D416" s="14">
        <v>0.83016323633782829</v>
      </c>
      <c r="E416" s="14">
        <v>0.10076835006475449</v>
      </c>
      <c r="F416" s="14">
        <v>0.23916047072631097</v>
      </c>
      <c r="G416" s="14">
        <v>0.10466511162944848</v>
      </c>
      <c r="H416" s="14">
        <v>0.12147667747567936</v>
      </c>
      <c r="I416" s="14">
        <v>0.1265761058864503</v>
      </c>
      <c r="J416" s="18">
        <v>26.190684899014776</v>
      </c>
      <c r="K416" s="14">
        <v>0.78051948051948061</v>
      </c>
      <c r="L416" s="16">
        <v>3.9752086097573002E-3</v>
      </c>
      <c r="M416" s="16">
        <v>3.6138260088702763E-4</v>
      </c>
      <c r="N416" s="16">
        <v>5.6737068339263286E-2</v>
      </c>
    </row>
    <row r="417" spans="1:14" x14ac:dyDescent="0.25">
      <c r="A417" s="11">
        <v>42181</v>
      </c>
      <c r="B417" s="12" t="s">
        <v>24</v>
      </c>
      <c r="C417" s="13" t="s">
        <v>25</v>
      </c>
      <c r="D417" s="14">
        <v>0.83844593738116358</v>
      </c>
      <c r="E417" s="14">
        <v>9.3186348676681519E-2</v>
      </c>
      <c r="F417" s="14">
        <v>0.22488388364812306</v>
      </c>
      <c r="G417" s="14">
        <v>8.8844621513954183E-2</v>
      </c>
      <c r="H417" s="14">
        <v>0.10926993275696406</v>
      </c>
      <c r="I417" s="14">
        <v>0.12216545666397642</v>
      </c>
      <c r="J417" s="18">
        <v>29.358508258403518</v>
      </c>
      <c r="K417" s="14">
        <v>0.81486486486486476</v>
      </c>
      <c r="L417" s="16">
        <v>3.2524434079832455E-3</v>
      </c>
      <c r="M417" s="16">
        <v>0</v>
      </c>
      <c r="N417" s="16">
        <v>4.6256972913539501E-2</v>
      </c>
    </row>
    <row r="418" spans="1:14" x14ac:dyDescent="0.25">
      <c r="A418" s="11">
        <v>42181</v>
      </c>
      <c r="B418" s="12" t="s">
        <v>24</v>
      </c>
      <c r="C418" s="13" t="s">
        <v>25</v>
      </c>
      <c r="D418" s="14">
        <v>0.81554373522458623</v>
      </c>
      <c r="E418" s="14"/>
      <c r="F418" s="14"/>
      <c r="G418" s="14"/>
      <c r="H418" s="14">
        <v>0.12556973564266183</v>
      </c>
      <c r="I418" s="14">
        <v>0.12339851652056633</v>
      </c>
      <c r="K418" s="14"/>
    </row>
    <row r="419" spans="1:14" x14ac:dyDescent="0.25">
      <c r="A419" s="11">
        <v>42181</v>
      </c>
      <c r="B419" s="12" t="s">
        <v>24</v>
      </c>
      <c r="C419" s="13" t="s">
        <v>25</v>
      </c>
      <c r="D419" s="14">
        <v>0.8314467742933136</v>
      </c>
      <c r="E419" s="14"/>
      <c r="F419" s="14"/>
      <c r="G419" s="14"/>
      <c r="H419" s="14">
        <v>0.14175438596491219</v>
      </c>
      <c r="I419" s="14">
        <v>0.12669348879218426</v>
      </c>
      <c r="K419" s="14"/>
    </row>
    <row r="420" spans="1:14" x14ac:dyDescent="0.25">
      <c r="A420" s="11">
        <v>42181</v>
      </c>
      <c r="B420" s="12" t="s">
        <v>24</v>
      </c>
      <c r="C420" s="13" t="s">
        <v>25</v>
      </c>
      <c r="D420" s="14">
        <v>0.83026742927809549</v>
      </c>
      <c r="E420" s="14"/>
      <c r="F420" s="14"/>
      <c r="G420" s="14"/>
      <c r="H420" s="14">
        <v>0.12917892484621518</v>
      </c>
      <c r="I420" s="14">
        <v>0.11334909891543758</v>
      </c>
      <c r="K420" s="14"/>
    </row>
    <row r="421" spans="1:14" x14ac:dyDescent="0.25">
      <c r="A421" s="11">
        <v>42181</v>
      </c>
      <c r="B421" s="12" t="s">
        <v>24</v>
      </c>
      <c r="C421" s="13" t="s">
        <v>25</v>
      </c>
      <c r="D421" s="14">
        <v>0.83320867614061322</v>
      </c>
      <c r="E421" s="14"/>
      <c r="F421" s="14"/>
      <c r="G421" s="14"/>
      <c r="H421" s="14">
        <v>0.13727703770602862</v>
      </c>
      <c r="I421" s="14">
        <v>0.12061420956321123</v>
      </c>
      <c r="K421" s="14"/>
    </row>
    <row r="422" spans="1:14" x14ac:dyDescent="0.25">
      <c r="A422" s="11">
        <v>42181</v>
      </c>
      <c r="B422" s="12" t="s">
        <v>24</v>
      </c>
      <c r="C422" s="13" t="s">
        <v>25</v>
      </c>
      <c r="D422" s="14">
        <v>0.83738998482549321</v>
      </c>
      <c r="E422" s="14"/>
      <c r="F422" s="14"/>
      <c r="G422" s="14"/>
      <c r="H422" s="14">
        <v>0.1064283809015738</v>
      </c>
      <c r="I422" s="14">
        <v>0.10262177549729438</v>
      </c>
      <c r="K422" s="14"/>
    </row>
    <row r="423" spans="1:14" x14ac:dyDescent="0.25">
      <c r="A423" s="11">
        <v>42181</v>
      </c>
      <c r="B423" s="12" t="s">
        <v>24</v>
      </c>
      <c r="C423" s="13" t="s">
        <v>25</v>
      </c>
      <c r="D423" s="14">
        <v>0.84071753986332565</v>
      </c>
      <c r="E423" s="14"/>
      <c r="F423" s="14"/>
      <c r="G423" s="14"/>
      <c r="H423" s="14">
        <v>0.13433221389821737</v>
      </c>
      <c r="I423" s="14">
        <v>0.13836296882873772</v>
      </c>
      <c r="K423" s="14"/>
    </row>
    <row r="424" spans="1:14" x14ac:dyDescent="0.25">
      <c r="A424" s="11">
        <v>42195</v>
      </c>
      <c r="B424" s="12" t="s">
        <v>24</v>
      </c>
      <c r="C424" s="13" t="s">
        <v>25</v>
      </c>
      <c r="D424" s="14">
        <v>0.81520966595593469</v>
      </c>
      <c r="E424" s="14">
        <v>0.10498560965061186</v>
      </c>
      <c r="F424" s="14">
        <v>0.18195841170080468</v>
      </c>
      <c r="G424" s="14">
        <v>1.4535657264495697E-2</v>
      </c>
      <c r="H424" s="14">
        <v>0.11980440097799516</v>
      </c>
      <c r="I424" s="14">
        <v>0.17920245827222606</v>
      </c>
      <c r="J424" s="18">
        <v>24.587815282596679</v>
      </c>
      <c r="K424" s="14">
        <v>0.87333333333333341</v>
      </c>
      <c r="L424" s="16">
        <v>2.5296782062091913E-3</v>
      </c>
      <c r="M424" s="16">
        <v>0</v>
      </c>
      <c r="N424" s="16">
        <v>1.8069130044351366E-2</v>
      </c>
    </row>
    <row r="425" spans="1:14" x14ac:dyDescent="0.25">
      <c r="A425" s="11">
        <v>42195</v>
      </c>
      <c r="B425" s="12" t="s">
        <v>24</v>
      </c>
      <c r="C425" s="13" t="s">
        <v>25</v>
      </c>
      <c r="D425" s="14">
        <v>0.81313413757290087</v>
      </c>
      <c r="E425" s="14">
        <v>0.11643011122941971</v>
      </c>
      <c r="F425" s="14">
        <v>0.18168356295936705</v>
      </c>
      <c r="G425" s="14">
        <v>6.216772993088341E-2</v>
      </c>
      <c r="H425" s="14">
        <v>0.15674102812803103</v>
      </c>
      <c r="I425" s="14">
        <v>0.16003657978966676</v>
      </c>
      <c r="J425" s="18">
        <v>21.915032746239916</v>
      </c>
      <c r="K425" s="14">
        <v>0.92</v>
      </c>
      <c r="L425" s="16">
        <v>2.5296782062091913E-3</v>
      </c>
      <c r="M425" s="16">
        <v>0</v>
      </c>
      <c r="N425" s="16">
        <v>1.481668663636812E-2</v>
      </c>
    </row>
    <row r="426" spans="1:14" x14ac:dyDescent="0.25">
      <c r="A426" s="11">
        <v>42195</v>
      </c>
      <c r="B426" s="12" t="s">
        <v>24</v>
      </c>
      <c r="C426" s="13" t="s">
        <v>25</v>
      </c>
      <c r="D426" s="14">
        <v>0.81460197833254833</v>
      </c>
      <c r="E426" s="14">
        <v>0.15961010754108429</v>
      </c>
      <c r="F426" s="14">
        <v>0.22170744008340426</v>
      </c>
      <c r="G426" s="14">
        <v>0.1202132653745555</v>
      </c>
      <c r="H426" s="14">
        <v>0.17340314136125679</v>
      </c>
      <c r="I426" s="14">
        <v>0.18487136034509319</v>
      </c>
      <c r="J426" s="18">
        <v>17.431054238005583</v>
      </c>
      <c r="K426" s="14">
        <v>0.88248175182481758</v>
      </c>
      <c r="L426" s="16">
        <v>4.6979738115313545E-3</v>
      </c>
      <c r="M426" s="16">
        <v>0</v>
      </c>
      <c r="N426" s="16">
        <v>5.3484624931280034E-2</v>
      </c>
    </row>
    <row r="427" spans="1:14" x14ac:dyDescent="0.25">
      <c r="A427" s="11">
        <v>42195</v>
      </c>
      <c r="B427" s="12" t="s">
        <v>24</v>
      </c>
      <c r="C427" s="13" t="s">
        <v>25</v>
      </c>
      <c r="D427" s="14">
        <v>0.81875348244845969</v>
      </c>
      <c r="E427" s="14"/>
      <c r="F427" s="14"/>
      <c r="G427" s="14"/>
      <c r="H427" s="14">
        <v>0.17189360857483116</v>
      </c>
      <c r="I427" s="14">
        <v>0.11304054054054111</v>
      </c>
      <c r="K427" s="14"/>
    </row>
    <row r="428" spans="1:14" x14ac:dyDescent="0.25">
      <c r="A428" s="11">
        <v>42195</v>
      </c>
      <c r="B428" s="12" t="s">
        <v>24</v>
      </c>
      <c r="C428" s="13" t="s">
        <v>25</v>
      </c>
      <c r="D428" s="14">
        <v>0.8238464679461005</v>
      </c>
      <c r="E428" s="14"/>
      <c r="F428" s="14"/>
      <c r="G428" s="14"/>
      <c r="H428" s="14">
        <v>0.15182884748102177</v>
      </c>
      <c r="I428" s="14">
        <v>0.12336671751674734</v>
      </c>
      <c r="K428" s="14"/>
    </row>
    <row r="429" spans="1:14" x14ac:dyDescent="0.25">
      <c r="A429" s="11">
        <v>42195</v>
      </c>
      <c r="B429" s="12" t="s">
        <v>24</v>
      </c>
      <c r="C429" s="13" t="s">
        <v>25</v>
      </c>
      <c r="D429" s="14">
        <v>0.81890102330380943</v>
      </c>
      <c r="E429" s="14"/>
      <c r="F429" s="14"/>
      <c r="G429" s="14"/>
      <c r="H429" s="14">
        <v>0.13450292397660812</v>
      </c>
      <c r="I429" s="14">
        <v>0.11539682539682575</v>
      </c>
      <c r="K429" s="14"/>
    </row>
    <row r="430" spans="1:14" x14ac:dyDescent="0.25">
      <c r="A430" s="11">
        <v>42195</v>
      </c>
      <c r="B430" s="12" t="s">
        <v>24</v>
      </c>
      <c r="C430" s="13" t="s">
        <v>25</v>
      </c>
      <c r="D430" s="14">
        <v>0.80388039643877041</v>
      </c>
      <c r="E430" s="14"/>
      <c r="F430" s="14"/>
      <c r="G430" s="14"/>
      <c r="H430" s="14">
        <v>0.16310541310541293</v>
      </c>
      <c r="I430" s="14">
        <v>0.10600558659217854</v>
      </c>
      <c r="J430" s="15"/>
      <c r="K430" s="14"/>
    </row>
    <row r="431" spans="1:14" x14ac:dyDescent="0.25">
      <c r="A431" s="11">
        <v>42195</v>
      </c>
      <c r="B431" s="12" t="s">
        <v>24</v>
      </c>
      <c r="C431" s="13" t="s">
        <v>25</v>
      </c>
      <c r="D431" s="14">
        <v>0.81334163617965272</v>
      </c>
      <c r="E431" s="14"/>
      <c r="F431" s="14"/>
      <c r="G431" s="14"/>
      <c r="H431" s="14">
        <v>0.14152094347295674</v>
      </c>
      <c r="I431" s="14">
        <v>0.125362498964288</v>
      </c>
      <c r="J431" s="15"/>
      <c r="K431" s="14"/>
    </row>
    <row r="432" spans="1:14" x14ac:dyDescent="0.25">
      <c r="A432" s="11">
        <v>42195</v>
      </c>
      <c r="B432" s="12" t="s">
        <v>24</v>
      </c>
      <c r="C432" s="13" t="s">
        <v>25</v>
      </c>
      <c r="D432" s="14">
        <v>0.80757212411888679</v>
      </c>
      <c r="E432" s="14"/>
      <c r="F432" s="14"/>
      <c r="G432" s="14"/>
      <c r="H432" s="14">
        <v>0.13190184049079778</v>
      </c>
      <c r="I432" s="14">
        <v>0.11857735795048013</v>
      </c>
      <c r="J432" s="15"/>
      <c r="K432" s="14"/>
    </row>
    <row r="433" spans="1:14" x14ac:dyDescent="0.25">
      <c r="A433" s="11">
        <v>42209</v>
      </c>
      <c r="B433" s="12" t="s">
        <v>24</v>
      </c>
      <c r="C433" s="13" t="s">
        <v>25</v>
      </c>
      <c r="D433" s="14">
        <v>0.82584930464263473</v>
      </c>
      <c r="E433" s="14">
        <v>0.19691237807273865</v>
      </c>
      <c r="F433" s="14">
        <v>0.12549404460193553</v>
      </c>
      <c r="G433" s="14">
        <v>0.10129324711686082</v>
      </c>
      <c r="H433" s="14">
        <v>0.10384718859295128</v>
      </c>
      <c r="I433" s="14">
        <v>0.11247026843357137</v>
      </c>
      <c r="J433" s="18">
        <v>13.820001958444946</v>
      </c>
      <c r="K433" s="14">
        <v>0.87536945812807887</v>
      </c>
      <c r="L433" s="16">
        <v>5.4207390133054097E-3</v>
      </c>
      <c r="M433" s="16">
        <v>0</v>
      </c>
      <c r="N433" s="16">
        <v>8.6009059011112499E-2</v>
      </c>
    </row>
    <row r="434" spans="1:14" x14ac:dyDescent="0.25">
      <c r="A434" s="11">
        <v>42209</v>
      </c>
      <c r="B434" s="12" t="s">
        <v>24</v>
      </c>
      <c r="C434" s="13" t="s">
        <v>25</v>
      </c>
      <c r="D434" s="14">
        <v>0.83826472269868491</v>
      </c>
      <c r="E434" s="14">
        <v>0.19890907406806946</v>
      </c>
      <c r="F434" s="14">
        <v>0.17358186810259932</v>
      </c>
      <c r="G434" s="14">
        <v>8.1516303260657591E-2</v>
      </c>
      <c r="H434" s="14">
        <v>0.12686744130898708</v>
      </c>
      <c r="I434" s="14">
        <v>0.13856723791878997</v>
      </c>
      <c r="J434" s="18">
        <v>13.618634276860684</v>
      </c>
      <c r="K434" s="14">
        <v>0.88755760368663583</v>
      </c>
      <c r="L434" s="16">
        <v>5.4207390133054097E-3</v>
      </c>
      <c r="M434" s="16">
        <v>0</v>
      </c>
      <c r="N434" s="16">
        <v>8.275661560312926E-2</v>
      </c>
    </row>
    <row r="435" spans="1:14" x14ac:dyDescent="0.25">
      <c r="A435" s="11">
        <v>42209</v>
      </c>
      <c r="B435" s="12" t="s">
        <v>24</v>
      </c>
      <c r="C435" s="13" t="s">
        <v>25</v>
      </c>
      <c r="D435" s="14">
        <v>0.83452062926684478</v>
      </c>
      <c r="E435" s="14">
        <v>0.16067427396774292</v>
      </c>
      <c r="F435" s="14">
        <v>0.23011892549050814</v>
      </c>
      <c r="G435" s="14">
        <v>6.6552901023891414E-2</v>
      </c>
      <c r="H435" s="14">
        <v>0.11812467260345694</v>
      </c>
      <c r="I435" s="14">
        <v>0.12530543677458728</v>
      </c>
      <c r="J435" s="18">
        <v>16.208585110846407</v>
      </c>
      <c r="K435" s="14">
        <v>0.91160220994475138</v>
      </c>
      <c r="L435" s="16">
        <v>3.9752086097573002E-3</v>
      </c>
      <c r="M435" s="16">
        <v>3.6138260088702763E-4</v>
      </c>
      <c r="N435" s="16">
        <v>5.3484624931280034E-2</v>
      </c>
    </row>
    <row r="436" spans="1:14" x14ac:dyDescent="0.25">
      <c r="A436" s="11">
        <v>42209</v>
      </c>
      <c r="B436" s="12" t="s">
        <v>24</v>
      </c>
      <c r="C436" s="13" t="s">
        <v>25</v>
      </c>
      <c r="D436" s="14">
        <v>0.83611612515042111</v>
      </c>
      <c r="G436" s="14"/>
      <c r="H436" s="14">
        <v>0.12026726057906478</v>
      </c>
      <c r="I436" s="14">
        <v>0.11504750681299254</v>
      </c>
      <c r="J436" s="15"/>
    </row>
    <row r="437" spans="1:14" x14ac:dyDescent="0.25">
      <c r="A437" s="11">
        <v>42209</v>
      </c>
      <c r="B437" s="12" t="s">
        <v>24</v>
      </c>
      <c r="C437" s="13" t="s">
        <v>25</v>
      </c>
      <c r="D437" s="14">
        <v>0.82705611068408913</v>
      </c>
      <c r="G437" s="14"/>
      <c r="H437" s="14">
        <v>0.19213682807641053</v>
      </c>
      <c r="I437" s="14">
        <v>0.14024695478057664</v>
      </c>
      <c r="J437" s="15"/>
    </row>
    <row r="438" spans="1:14" x14ac:dyDescent="0.25">
      <c r="A438" s="11">
        <v>42209</v>
      </c>
      <c r="B438" s="12" t="s">
        <v>24</v>
      </c>
      <c r="C438" s="13" t="s">
        <v>25</v>
      </c>
      <c r="D438" s="14">
        <v>0.83641929222039713</v>
      </c>
      <c r="G438" s="14"/>
      <c r="H438" s="14">
        <v>9.6536624203821919E-2</v>
      </c>
      <c r="I438" s="14">
        <v>0.10621258696003844</v>
      </c>
      <c r="J438" s="15"/>
    </row>
    <row r="439" spans="1:14" x14ac:dyDescent="0.25">
      <c r="A439" s="11">
        <v>42209</v>
      </c>
      <c r="B439" s="12" t="s">
        <v>24</v>
      </c>
      <c r="C439" s="13" t="s">
        <v>25</v>
      </c>
      <c r="D439" s="14">
        <v>0.83591731266149871</v>
      </c>
      <c r="G439" s="14"/>
      <c r="H439" s="14"/>
      <c r="I439" s="14"/>
      <c r="J439" s="15"/>
    </row>
    <row r="440" spans="1:14" x14ac:dyDescent="0.25">
      <c r="A440" s="11">
        <v>42209</v>
      </c>
      <c r="B440" s="12" t="s">
        <v>24</v>
      </c>
      <c r="C440" s="13" t="s">
        <v>25</v>
      </c>
      <c r="D440" s="14">
        <v>0.83757519666820912</v>
      </c>
      <c r="G440" s="14"/>
      <c r="H440" s="14">
        <v>8.5237258347978906E-2</v>
      </c>
      <c r="I440" s="14">
        <v>0.10489606126914625</v>
      </c>
      <c r="J440" s="15"/>
    </row>
    <row r="441" spans="1:14" x14ac:dyDescent="0.25">
      <c r="A441" s="11">
        <v>42209</v>
      </c>
      <c r="B441" s="12" t="s">
        <v>24</v>
      </c>
      <c r="C441" s="13" t="s">
        <v>25</v>
      </c>
      <c r="D441" s="14">
        <v>0.84053375611045045</v>
      </c>
      <c r="G441" s="14"/>
      <c r="H441" s="14">
        <v>9.7795241213708861E-2</v>
      </c>
      <c r="I441" s="14">
        <v>0.11358759604070127</v>
      </c>
      <c r="J441" s="15"/>
    </row>
    <row r="442" spans="1:14" x14ac:dyDescent="0.25">
      <c r="J442" s="15"/>
    </row>
    <row r="443" spans="1:14" x14ac:dyDescent="0.25">
      <c r="J443" s="15"/>
    </row>
    <row r="444" spans="1:14" x14ac:dyDescent="0.25">
      <c r="J444" s="15"/>
    </row>
    <row r="445" spans="1:14" x14ac:dyDescent="0.25">
      <c r="J445" s="15"/>
    </row>
    <row r="446" spans="1:14" x14ac:dyDescent="0.25">
      <c r="J446" s="15"/>
    </row>
    <row r="447" spans="1:14" x14ac:dyDescent="0.25">
      <c r="J447" s="15"/>
    </row>
    <row r="448" spans="1:14" x14ac:dyDescent="0.25">
      <c r="J448" s="15"/>
    </row>
    <row r="449" spans="10:10" x14ac:dyDescent="0.25">
      <c r="J449" s="15"/>
    </row>
    <row r="450" spans="10:10" x14ac:dyDescent="0.25">
      <c r="J450" s="15"/>
    </row>
    <row r="451" spans="10:10" x14ac:dyDescent="0.25">
      <c r="J451" s="15"/>
    </row>
    <row r="452" spans="10:10" x14ac:dyDescent="0.25">
      <c r="J452" s="15"/>
    </row>
    <row r="453" spans="10:10" x14ac:dyDescent="0.25">
      <c r="J453" s="15"/>
    </row>
    <row r="454" spans="10:10" x14ac:dyDescent="0.25">
      <c r="J454" s="15"/>
    </row>
    <row r="455" spans="10:10" x14ac:dyDescent="0.25">
      <c r="J455" s="15"/>
    </row>
    <row r="456" spans="10:10" x14ac:dyDescent="0.25">
      <c r="J456" s="15"/>
    </row>
    <row r="457" spans="10:10" x14ac:dyDescent="0.25">
      <c r="J457" s="15"/>
    </row>
    <row r="458" spans="10:10" x14ac:dyDescent="0.25">
      <c r="J458" s="15"/>
    </row>
    <row r="459" spans="10:10" x14ac:dyDescent="0.25">
      <c r="J459" s="15"/>
    </row>
    <row r="460" spans="10:10" x14ac:dyDescent="0.25">
      <c r="J460" s="15"/>
    </row>
    <row r="461" spans="10:10" x14ac:dyDescent="0.25">
      <c r="J461" s="15"/>
    </row>
    <row r="462" spans="10:10" x14ac:dyDescent="0.25">
      <c r="J462" s="15"/>
    </row>
    <row r="463" spans="10:10" x14ac:dyDescent="0.25">
      <c r="J463" s="15"/>
    </row>
    <row r="464" spans="10:10" x14ac:dyDescent="0.25">
      <c r="J464" s="15"/>
    </row>
    <row r="465" spans="10:10" x14ac:dyDescent="0.25">
      <c r="J465" s="15"/>
    </row>
    <row r="466" spans="10:10" x14ac:dyDescent="0.25">
      <c r="J466" s="15"/>
    </row>
    <row r="467" spans="10:10" x14ac:dyDescent="0.25">
      <c r="J467" s="15"/>
    </row>
    <row r="468" spans="10:10" x14ac:dyDescent="0.25">
      <c r="J468" s="15"/>
    </row>
    <row r="469" spans="10:10" x14ac:dyDescent="0.25">
      <c r="J469" s="15"/>
    </row>
    <row r="470" spans="10:10" x14ac:dyDescent="0.25">
      <c r="J470" s="15"/>
    </row>
    <row r="471" spans="10:10" x14ac:dyDescent="0.25">
      <c r="J471" s="15"/>
    </row>
    <row r="472" spans="10:10" x14ac:dyDescent="0.25">
      <c r="J472" s="15"/>
    </row>
    <row r="473" spans="10:10" x14ac:dyDescent="0.25">
      <c r="J473" s="15"/>
    </row>
    <row r="474" spans="10:10" x14ac:dyDescent="0.25">
      <c r="J474" s="15"/>
    </row>
    <row r="475" spans="10:10" x14ac:dyDescent="0.25">
      <c r="J475" s="15"/>
    </row>
    <row r="476" spans="10:10" x14ac:dyDescent="0.25">
      <c r="J476" s="15"/>
    </row>
    <row r="477" spans="10:10" x14ac:dyDescent="0.25">
      <c r="J477" s="15"/>
    </row>
    <row r="478" spans="10:10" x14ac:dyDescent="0.25">
      <c r="J478" s="15"/>
    </row>
    <row r="479" spans="10:10" x14ac:dyDescent="0.25">
      <c r="J479" s="15"/>
    </row>
    <row r="480" spans="10:10" x14ac:dyDescent="0.25">
      <c r="J480" s="15"/>
    </row>
    <row r="481" spans="10:10" x14ac:dyDescent="0.25">
      <c r="J481" s="15"/>
    </row>
    <row r="482" spans="10:10" x14ac:dyDescent="0.25">
      <c r="J482" s="15"/>
    </row>
    <row r="483" spans="10:10" x14ac:dyDescent="0.25">
      <c r="J483" s="15"/>
    </row>
    <row r="484" spans="10:10" x14ac:dyDescent="0.25">
      <c r="J484" s="15"/>
    </row>
    <row r="485" spans="10:10" x14ac:dyDescent="0.25">
      <c r="J485" s="15"/>
    </row>
    <row r="486" spans="10:10" x14ac:dyDescent="0.25">
      <c r="J486" s="15"/>
    </row>
    <row r="487" spans="10:10" x14ac:dyDescent="0.25">
      <c r="J487" s="15"/>
    </row>
    <row r="488" spans="10:10" x14ac:dyDescent="0.25">
      <c r="J488" s="15"/>
    </row>
    <row r="489" spans="10:10" x14ac:dyDescent="0.25">
      <c r="J489" s="15"/>
    </row>
    <row r="490" spans="10:10" x14ac:dyDescent="0.25">
      <c r="J490" s="15"/>
    </row>
    <row r="491" spans="10:10" x14ac:dyDescent="0.25">
      <c r="J491" s="15"/>
    </row>
    <row r="492" spans="10:10" x14ac:dyDescent="0.25">
      <c r="J492" s="15"/>
    </row>
    <row r="493" spans="10:10" x14ac:dyDescent="0.25">
      <c r="J493" s="15"/>
    </row>
    <row r="494" spans="10:10" x14ac:dyDescent="0.25">
      <c r="J494" s="15"/>
    </row>
    <row r="495" spans="10:10" x14ac:dyDescent="0.25">
      <c r="J495" s="15"/>
    </row>
    <row r="496" spans="10:10" x14ac:dyDescent="0.25">
      <c r="J496" s="15"/>
    </row>
    <row r="497" spans="10:10" x14ac:dyDescent="0.25">
      <c r="J497" s="15"/>
    </row>
    <row r="498" spans="10:10" x14ac:dyDescent="0.25">
      <c r="J498" s="15"/>
    </row>
    <row r="499" spans="10:10" x14ac:dyDescent="0.25">
      <c r="J499" s="15"/>
    </row>
    <row r="500" spans="10:10" x14ac:dyDescent="0.25">
      <c r="J500" s="15"/>
    </row>
    <row r="501" spans="10:10" x14ac:dyDescent="0.25">
      <c r="J501" s="15"/>
    </row>
    <row r="502" spans="10:10" x14ac:dyDescent="0.25">
      <c r="J502" s="15"/>
    </row>
    <row r="503" spans="10:10" x14ac:dyDescent="0.25">
      <c r="J503" s="15"/>
    </row>
    <row r="504" spans="10:10" x14ac:dyDescent="0.25">
      <c r="J504" s="15"/>
    </row>
    <row r="505" spans="10:10" x14ac:dyDescent="0.25">
      <c r="J505" s="15"/>
    </row>
    <row r="506" spans="10:10" x14ac:dyDescent="0.25">
      <c r="J506" s="15"/>
    </row>
    <row r="507" spans="10:10" x14ac:dyDescent="0.25">
      <c r="J507" s="15"/>
    </row>
    <row r="508" spans="10:10" x14ac:dyDescent="0.25">
      <c r="J508" s="15"/>
    </row>
    <row r="509" spans="10:10" x14ac:dyDescent="0.25">
      <c r="J509" s="15"/>
    </row>
    <row r="510" spans="10:10" x14ac:dyDescent="0.25">
      <c r="J510" s="15"/>
    </row>
    <row r="511" spans="10:10" x14ac:dyDescent="0.25">
      <c r="J511" s="15"/>
    </row>
    <row r="512" spans="10:10" x14ac:dyDescent="0.25">
      <c r="J512" s="15"/>
    </row>
    <row r="513" spans="10:10" x14ac:dyDescent="0.25">
      <c r="J513" s="15"/>
    </row>
    <row r="514" spans="10:10" x14ac:dyDescent="0.25">
      <c r="J514" s="15"/>
    </row>
    <row r="515" spans="10:10" x14ac:dyDescent="0.25">
      <c r="J515" s="15"/>
    </row>
    <row r="516" spans="10:10" x14ac:dyDescent="0.25">
      <c r="J516" s="15"/>
    </row>
    <row r="517" spans="10:10" x14ac:dyDescent="0.25">
      <c r="J517" s="15"/>
    </row>
    <row r="518" spans="10:10" x14ac:dyDescent="0.25">
      <c r="J518" s="15"/>
    </row>
    <row r="519" spans="10:10" x14ac:dyDescent="0.25">
      <c r="J519" s="15"/>
    </row>
    <row r="520" spans="10:10" x14ac:dyDescent="0.25">
      <c r="J520" s="15"/>
    </row>
    <row r="521" spans="10:10" x14ac:dyDescent="0.25">
      <c r="J521" s="15"/>
    </row>
    <row r="522" spans="10:10" x14ac:dyDescent="0.25">
      <c r="J522" s="15"/>
    </row>
    <row r="523" spans="10:10" x14ac:dyDescent="0.25">
      <c r="J523" s="15"/>
    </row>
    <row r="524" spans="10:10" x14ac:dyDescent="0.25">
      <c r="J524" s="15"/>
    </row>
    <row r="525" spans="10:10" x14ac:dyDescent="0.25">
      <c r="J525" s="15"/>
    </row>
    <row r="526" spans="10:10" x14ac:dyDescent="0.25">
      <c r="J526" s="15"/>
    </row>
    <row r="527" spans="10:10" x14ac:dyDescent="0.25">
      <c r="J527" s="15"/>
    </row>
    <row r="528" spans="10:10" x14ac:dyDescent="0.25">
      <c r="J528" s="15"/>
    </row>
    <row r="529" spans="10:10" x14ac:dyDescent="0.25">
      <c r="J529" s="15"/>
    </row>
    <row r="530" spans="10:10" x14ac:dyDescent="0.25">
      <c r="J530" s="15"/>
    </row>
    <row r="531" spans="10:10" x14ac:dyDescent="0.25">
      <c r="J531" s="15"/>
    </row>
    <row r="532" spans="10:10" x14ac:dyDescent="0.25">
      <c r="J532" s="15"/>
    </row>
    <row r="533" spans="10:10" x14ac:dyDescent="0.25">
      <c r="J533" s="15"/>
    </row>
    <row r="534" spans="10:10" x14ac:dyDescent="0.25">
      <c r="J534" s="15"/>
    </row>
    <row r="535" spans="10:10" x14ac:dyDescent="0.25">
      <c r="J535" s="15"/>
    </row>
    <row r="536" spans="10:10" x14ac:dyDescent="0.25">
      <c r="J536" s="15"/>
    </row>
    <row r="537" spans="10:10" x14ac:dyDescent="0.25">
      <c r="J537" s="15"/>
    </row>
    <row r="538" spans="10:10" x14ac:dyDescent="0.25">
      <c r="J538" s="15"/>
    </row>
    <row r="539" spans="10:10" x14ac:dyDescent="0.25">
      <c r="J539" s="15"/>
    </row>
    <row r="540" spans="10:10" x14ac:dyDescent="0.25">
      <c r="J540" s="15"/>
    </row>
    <row r="541" spans="10:10" x14ac:dyDescent="0.25">
      <c r="J541" s="15"/>
    </row>
    <row r="542" spans="10:10" x14ac:dyDescent="0.25">
      <c r="J542" s="15"/>
    </row>
    <row r="543" spans="10:10" x14ac:dyDescent="0.25">
      <c r="J543" s="15"/>
    </row>
    <row r="544" spans="10:10" x14ac:dyDescent="0.25">
      <c r="J544" s="15"/>
    </row>
    <row r="545" spans="10:10" x14ac:dyDescent="0.25">
      <c r="J545" s="15"/>
    </row>
    <row r="546" spans="10:10" x14ac:dyDescent="0.25">
      <c r="J546" s="15"/>
    </row>
    <row r="547" spans="10:10" x14ac:dyDescent="0.25">
      <c r="J547" s="15"/>
    </row>
    <row r="548" spans="10:10" x14ac:dyDescent="0.25">
      <c r="J548" s="15"/>
    </row>
    <row r="549" spans="10:10" x14ac:dyDescent="0.25">
      <c r="J549" s="15"/>
    </row>
    <row r="550" spans="10:10" x14ac:dyDescent="0.25">
      <c r="J550" s="15"/>
    </row>
    <row r="551" spans="10:10" x14ac:dyDescent="0.25">
      <c r="J551" s="15"/>
    </row>
    <row r="552" spans="10:10" x14ac:dyDescent="0.25">
      <c r="J552" s="15"/>
    </row>
    <row r="553" spans="10:10" x14ac:dyDescent="0.25">
      <c r="J553" s="15"/>
    </row>
    <row r="554" spans="10:10" x14ac:dyDescent="0.25">
      <c r="J554" s="15"/>
    </row>
    <row r="555" spans="10:10" x14ac:dyDescent="0.25">
      <c r="J555" s="15"/>
    </row>
    <row r="556" spans="10:10" x14ac:dyDescent="0.25">
      <c r="J556" s="15"/>
    </row>
    <row r="557" spans="10:10" x14ac:dyDescent="0.25">
      <c r="J557" s="15"/>
    </row>
    <row r="558" spans="10:10" x14ac:dyDescent="0.25">
      <c r="J558" s="15"/>
    </row>
    <row r="559" spans="10:10" x14ac:dyDescent="0.25">
      <c r="J559" s="15"/>
    </row>
    <row r="560" spans="10:10" x14ac:dyDescent="0.25">
      <c r="J560" s="15"/>
    </row>
    <row r="561" spans="10:10" x14ac:dyDescent="0.25">
      <c r="J561" s="15"/>
    </row>
    <row r="562" spans="10:10" x14ac:dyDescent="0.25">
      <c r="J562" s="15"/>
    </row>
    <row r="563" spans="10:10" x14ac:dyDescent="0.25">
      <c r="J563" s="15"/>
    </row>
    <row r="564" spans="10:10" x14ac:dyDescent="0.25">
      <c r="J564" s="15"/>
    </row>
    <row r="565" spans="10:10" x14ac:dyDescent="0.25">
      <c r="J565" s="15"/>
    </row>
    <row r="566" spans="10:10" x14ac:dyDescent="0.25">
      <c r="J566" s="15"/>
    </row>
    <row r="567" spans="10:10" x14ac:dyDescent="0.25">
      <c r="J567" s="15"/>
    </row>
    <row r="568" spans="10:10" x14ac:dyDescent="0.25">
      <c r="J568" s="15"/>
    </row>
    <row r="569" spans="10:10" x14ac:dyDescent="0.25">
      <c r="J569" s="15"/>
    </row>
    <row r="570" spans="10:10" x14ac:dyDescent="0.25">
      <c r="J570" s="15"/>
    </row>
    <row r="571" spans="10:10" x14ac:dyDescent="0.25">
      <c r="J571" s="15"/>
    </row>
    <row r="572" spans="10:10" x14ac:dyDescent="0.25">
      <c r="J572" s="15"/>
    </row>
    <row r="573" spans="10:10" x14ac:dyDescent="0.25">
      <c r="J573" s="15"/>
    </row>
    <row r="574" spans="10:10" x14ac:dyDescent="0.25">
      <c r="J574" s="15"/>
    </row>
    <row r="575" spans="10:10" x14ac:dyDescent="0.25">
      <c r="J575" s="15"/>
    </row>
    <row r="576" spans="10:10" x14ac:dyDescent="0.25">
      <c r="J576" s="15"/>
    </row>
    <row r="577" spans="10:10" x14ac:dyDescent="0.25">
      <c r="J577" s="15"/>
    </row>
    <row r="578" spans="10:10" x14ac:dyDescent="0.25">
      <c r="J578" s="15"/>
    </row>
    <row r="579" spans="10:10" x14ac:dyDescent="0.25">
      <c r="J579" s="15"/>
    </row>
    <row r="580" spans="10:10" x14ac:dyDescent="0.25">
      <c r="J580" s="15"/>
    </row>
    <row r="581" spans="10:10" x14ac:dyDescent="0.25">
      <c r="J581" s="15"/>
    </row>
    <row r="582" spans="10:10" x14ac:dyDescent="0.25">
      <c r="J582" s="15"/>
    </row>
    <row r="583" spans="10:10" x14ac:dyDescent="0.25">
      <c r="J583" s="15"/>
    </row>
    <row r="584" spans="10:10" x14ac:dyDescent="0.25">
      <c r="J584" s="15"/>
    </row>
    <row r="585" spans="10:10" x14ac:dyDescent="0.25">
      <c r="J585" s="15"/>
    </row>
    <row r="586" spans="10:10" x14ac:dyDescent="0.25">
      <c r="J586" s="15"/>
    </row>
    <row r="587" spans="10:10" x14ac:dyDescent="0.25">
      <c r="J587" s="15"/>
    </row>
    <row r="588" spans="10:10" x14ac:dyDescent="0.25">
      <c r="J588" s="15"/>
    </row>
    <row r="589" spans="10:10" x14ac:dyDescent="0.25">
      <c r="J589" s="15"/>
    </row>
    <row r="590" spans="10:10" x14ac:dyDescent="0.25">
      <c r="J590" s="15"/>
    </row>
    <row r="591" spans="10:10" x14ac:dyDescent="0.25">
      <c r="J591" s="15"/>
    </row>
    <row r="592" spans="10:10" x14ac:dyDescent="0.25">
      <c r="J592" s="15"/>
    </row>
    <row r="593" spans="10:10" x14ac:dyDescent="0.25">
      <c r="J593" s="15"/>
    </row>
    <row r="594" spans="10:10" x14ac:dyDescent="0.25">
      <c r="J594" s="15"/>
    </row>
    <row r="595" spans="10:10" x14ac:dyDescent="0.25">
      <c r="J595" s="15"/>
    </row>
    <row r="596" spans="10:10" x14ac:dyDescent="0.25">
      <c r="J596" s="15"/>
    </row>
    <row r="597" spans="10:10" x14ac:dyDescent="0.25">
      <c r="J597" s="15"/>
    </row>
    <row r="598" spans="10:10" x14ac:dyDescent="0.25">
      <c r="J598" s="15"/>
    </row>
    <row r="599" spans="10:10" x14ac:dyDescent="0.25">
      <c r="J599" s="15"/>
    </row>
    <row r="600" spans="10:10" x14ac:dyDescent="0.25">
      <c r="J600" s="15"/>
    </row>
    <row r="601" spans="10:10" x14ac:dyDescent="0.25">
      <c r="J601" s="15"/>
    </row>
    <row r="602" spans="10:10" x14ac:dyDescent="0.25">
      <c r="J602" s="15"/>
    </row>
    <row r="603" spans="10:10" x14ac:dyDescent="0.25">
      <c r="J603" s="15"/>
    </row>
    <row r="604" spans="10:10" x14ac:dyDescent="0.25">
      <c r="J604" s="15"/>
    </row>
    <row r="605" spans="10:10" x14ac:dyDescent="0.25">
      <c r="J605" s="15"/>
    </row>
    <row r="606" spans="10:10" x14ac:dyDescent="0.25">
      <c r="J606" s="15"/>
    </row>
    <row r="607" spans="10:10" x14ac:dyDescent="0.25">
      <c r="J607" s="15"/>
    </row>
    <row r="608" spans="10:10" x14ac:dyDescent="0.25">
      <c r="J608" s="15"/>
    </row>
    <row r="609" spans="10:10" x14ac:dyDescent="0.25">
      <c r="J609" s="15"/>
    </row>
    <row r="610" spans="10:10" x14ac:dyDescent="0.25">
      <c r="J610" s="15"/>
    </row>
    <row r="611" spans="10:10" x14ac:dyDescent="0.25">
      <c r="J611" s="15"/>
    </row>
    <row r="612" spans="10:10" x14ac:dyDescent="0.25">
      <c r="J612" s="15"/>
    </row>
    <row r="613" spans="10:10" x14ac:dyDescent="0.25">
      <c r="J613" s="15"/>
    </row>
    <row r="614" spans="10:10" x14ac:dyDescent="0.25">
      <c r="J614" s="15"/>
    </row>
    <row r="615" spans="10:10" x14ac:dyDescent="0.25">
      <c r="J615" s="15"/>
    </row>
    <row r="616" spans="10:10" x14ac:dyDescent="0.25">
      <c r="J616" s="15"/>
    </row>
    <row r="617" spans="10:10" x14ac:dyDescent="0.25">
      <c r="J617" s="15"/>
    </row>
    <row r="618" spans="10:10" x14ac:dyDescent="0.25">
      <c r="J618" s="15"/>
    </row>
    <row r="619" spans="10:10" x14ac:dyDescent="0.25">
      <c r="J619" s="15"/>
    </row>
    <row r="620" spans="10:10" x14ac:dyDescent="0.25">
      <c r="J620" s="15"/>
    </row>
    <row r="621" spans="10:10" x14ac:dyDescent="0.25">
      <c r="J621" s="15"/>
    </row>
    <row r="622" spans="10:10" x14ac:dyDescent="0.25">
      <c r="J622" s="15"/>
    </row>
    <row r="623" spans="10:10" x14ac:dyDescent="0.25">
      <c r="J623" s="15"/>
    </row>
    <row r="624" spans="10:10" x14ac:dyDescent="0.25">
      <c r="J624" s="15"/>
    </row>
    <row r="625" spans="10:10" x14ac:dyDescent="0.25">
      <c r="J625" s="15"/>
    </row>
    <row r="626" spans="10:10" x14ac:dyDescent="0.25">
      <c r="J626" s="15"/>
    </row>
    <row r="627" spans="10:10" x14ac:dyDescent="0.25">
      <c r="J627" s="15"/>
    </row>
    <row r="628" spans="10:10" x14ac:dyDescent="0.25">
      <c r="J628" s="15"/>
    </row>
    <row r="629" spans="10:10" x14ac:dyDescent="0.25">
      <c r="J629" s="15"/>
    </row>
    <row r="630" spans="10:10" x14ac:dyDescent="0.25">
      <c r="J630" s="15"/>
    </row>
    <row r="631" spans="10:10" x14ac:dyDescent="0.25">
      <c r="J631" s="15"/>
    </row>
    <row r="632" spans="10:10" x14ac:dyDescent="0.25">
      <c r="J632" s="15"/>
    </row>
    <row r="633" spans="10:10" x14ac:dyDescent="0.25">
      <c r="J633" s="15"/>
    </row>
    <row r="634" spans="10:10" x14ac:dyDescent="0.25">
      <c r="J634" s="15"/>
    </row>
    <row r="635" spans="10:10" x14ac:dyDescent="0.25">
      <c r="J635" s="15"/>
    </row>
    <row r="636" spans="10:10" x14ac:dyDescent="0.25">
      <c r="J636" s="15"/>
    </row>
    <row r="637" spans="10:10" x14ac:dyDescent="0.25">
      <c r="J637" s="15"/>
    </row>
    <row r="638" spans="10:10" x14ac:dyDescent="0.25">
      <c r="J638" s="15"/>
    </row>
    <row r="639" spans="10:10" x14ac:dyDescent="0.25">
      <c r="J639" s="15"/>
    </row>
    <row r="640" spans="10:10" x14ac:dyDescent="0.25">
      <c r="J640" s="15"/>
    </row>
    <row r="641" spans="10:10" x14ac:dyDescent="0.25">
      <c r="J641" s="15"/>
    </row>
    <row r="642" spans="10:10" x14ac:dyDescent="0.25">
      <c r="J642" s="15"/>
    </row>
    <row r="643" spans="10:10" x14ac:dyDescent="0.25">
      <c r="J643" s="15"/>
    </row>
    <row r="644" spans="10:10" x14ac:dyDescent="0.25">
      <c r="J644" s="1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9"/>
  <sheetViews>
    <sheetView tabSelected="1" topLeftCell="I1" workbookViewId="0">
      <pane ySplit="1" topLeftCell="A384" activePane="bottomLeft" state="frozen"/>
      <selection pane="bottomLeft" activeCell="L419" sqref="L419"/>
    </sheetView>
  </sheetViews>
  <sheetFormatPr defaultRowHeight="15" x14ac:dyDescent="0.25"/>
  <cols>
    <col min="1" max="2" width="20.7109375" customWidth="1"/>
    <col min="3" max="12" width="10.7109375" customWidth="1"/>
    <col min="13" max="14" width="20.7109375" customWidth="1"/>
    <col min="15" max="22" width="10.7109375" customWidth="1"/>
  </cols>
  <sheetData>
    <row r="1" spans="1:22" x14ac:dyDescent="0.25">
      <c r="A1" s="62" t="s">
        <v>93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62" t="s">
        <v>25</v>
      </c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5">
      <c r="A2" s="43" t="s">
        <v>94</v>
      </c>
      <c r="K2" s="37"/>
      <c r="M2" s="43" t="s">
        <v>94</v>
      </c>
    </row>
    <row r="3" spans="1:22" x14ac:dyDescent="0.25">
      <c r="A3" t="s">
        <v>96</v>
      </c>
      <c r="K3" s="37"/>
      <c r="M3" t="s">
        <v>96</v>
      </c>
    </row>
    <row r="4" spans="1:22" x14ac:dyDescent="0.25">
      <c r="K4" s="37"/>
    </row>
    <row r="5" spans="1:22" x14ac:dyDescent="0.25">
      <c r="A5" t="s">
        <v>97</v>
      </c>
      <c r="F5" t="s">
        <v>98</v>
      </c>
      <c r="G5">
        <v>0.1</v>
      </c>
      <c r="K5" s="37"/>
      <c r="M5" t="s">
        <v>97</v>
      </c>
      <c r="R5" t="s">
        <v>98</v>
      </c>
      <c r="S5">
        <v>0.1</v>
      </c>
    </row>
    <row r="6" spans="1:22" x14ac:dyDescent="0.25">
      <c r="A6" s="67" t="s">
        <v>28</v>
      </c>
      <c r="B6" s="68" t="s">
        <v>29</v>
      </c>
      <c r="C6" s="68" t="s">
        <v>30</v>
      </c>
      <c r="D6" s="68" t="s">
        <v>57</v>
      </c>
      <c r="E6" s="68" t="s">
        <v>31</v>
      </c>
      <c r="F6" s="68" t="s">
        <v>33</v>
      </c>
      <c r="G6" s="68" t="s">
        <v>99</v>
      </c>
      <c r="H6" s="68" t="s">
        <v>100</v>
      </c>
      <c r="I6" s="68" t="s">
        <v>101</v>
      </c>
      <c r="K6" s="37"/>
      <c r="M6" s="67" t="s">
        <v>28</v>
      </c>
      <c r="N6" s="68" t="s">
        <v>29</v>
      </c>
      <c r="O6" s="68" t="s">
        <v>30</v>
      </c>
      <c r="P6" s="68" t="s">
        <v>57</v>
      </c>
      <c r="Q6" s="68" t="s">
        <v>31</v>
      </c>
      <c r="R6" s="68" t="s">
        <v>33</v>
      </c>
      <c r="S6" s="68" t="s">
        <v>99</v>
      </c>
      <c r="T6" s="68" t="s">
        <v>100</v>
      </c>
      <c r="U6" s="68" t="s">
        <v>101</v>
      </c>
    </row>
    <row r="7" spans="1:22" x14ac:dyDescent="0.25">
      <c r="A7" s="12" t="s">
        <v>20</v>
      </c>
      <c r="B7">
        <v>27</v>
      </c>
      <c r="C7" s="14">
        <v>17.298194853611591</v>
      </c>
      <c r="D7" s="14">
        <v>0.64067388346709597</v>
      </c>
      <c r="E7">
        <v>3.3656820071000876E-2</v>
      </c>
      <c r="F7">
        <v>0.87507732184603004</v>
      </c>
      <c r="G7">
        <v>3.0000678083006636E-2</v>
      </c>
      <c r="H7">
        <v>0.59107744984987431</v>
      </c>
      <c r="I7">
        <v>0.69027031708431763</v>
      </c>
      <c r="K7" s="37"/>
      <c r="M7" s="12" t="s">
        <v>20</v>
      </c>
      <c r="N7">
        <v>27</v>
      </c>
      <c r="O7" s="14">
        <v>22.459569601122048</v>
      </c>
      <c r="P7" s="14">
        <v>0.83183591115266842</v>
      </c>
      <c r="Q7">
        <v>5.8128041393894106E-4</v>
      </c>
      <c r="R7">
        <v>1.5113290762412468E-2</v>
      </c>
      <c r="S7">
        <v>1.4882899799962553E-2</v>
      </c>
      <c r="T7">
        <v>0.8072521990621212</v>
      </c>
      <c r="U7">
        <v>0.85641962324321563</v>
      </c>
    </row>
    <row r="8" spans="1:22" x14ac:dyDescent="0.25">
      <c r="A8" s="12" t="s">
        <v>21</v>
      </c>
      <c r="B8">
        <v>36</v>
      </c>
      <c r="C8" s="14">
        <v>25.122653944180968</v>
      </c>
      <c r="D8" s="14">
        <v>0.69785149844947136</v>
      </c>
      <c r="E8">
        <v>1.016096734478294E-2</v>
      </c>
      <c r="F8">
        <v>0.35563385706740092</v>
      </c>
      <c r="G8">
        <v>2.5981349350642783E-2</v>
      </c>
      <c r="H8">
        <v>0.65489972699984889</v>
      </c>
      <c r="I8">
        <v>0.74080326989909384</v>
      </c>
      <c r="K8" s="37"/>
      <c r="M8" s="12" t="s">
        <v>21</v>
      </c>
      <c r="N8">
        <v>54</v>
      </c>
      <c r="O8" s="14">
        <v>45.358567035225036</v>
      </c>
      <c r="P8" s="14">
        <v>0.83997346361527847</v>
      </c>
      <c r="Q8">
        <v>3.9751684964576612E-4</v>
      </c>
      <c r="R8">
        <v>2.1068393031225603E-2</v>
      </c>
      <c r="S8">
        <v>1.0523799372273433E-2</v>
      </c>
      <c r="T8">
        <v>0.8225901540893148</v>
      </c>
      <c r="U8">
        <v>0.85735677314124215</v>
      </c>
    </row>
    <row r="9" spans="1:22" x14ac:dyDescent="0.25">
      <c r="A9" s="12" t="s">
        <v>22</v>
      </c>
      <c r="B9">
        <v>54</v>
      </c>
      <c r="C9" s="14">
        <v>33.1267910694243</v>
      </c>
      <c r="D9" s="14">
        <v>0.61345909387822772</v>
      </c>
      <c r="E9">
        <v>2.9060333003888807E-2</v>
      </c>
      <c r="F9">
        <v>1.540197649206086</v>
      </c>
      <c r="G9">
        <v>2.1213682912688627E-2</v>
      </c>
      <c r="H9">
        <v>0.57838911934482184</v>
      </c>
      <c r="I9">
        <v>0.6485290684116336</v>
      </c>
      <c r="K9" s="37"/>
      <c r="M9" s="12" t="s">
        <v>22</v>
      </c>
      <c r="N9">
        <v>45</v>
      </c>
      <c r="O9" s="14">
        <v>33.905272879459254</v>
      </c>
      <c r="P9" s="14">
        <v>0.75345050843242789</v>
      </c>
      <c r="Q9">
        <v>2.8408001371706796E-2</v>
      </c>
      <c r="R9">
        <v>1.2499520603551058</v>
      </c>
      <c r="S9">
        <v>1.1528244613705732E-2</v>
      </c>
      <c r="T9">
        <v>0.73440804692949846</v>
      </c>
      <c r="U9">
        <v>0.77249296993535732</v>
      </c>
    </row>
    <row r="10" spans="1:22" x14ac:dyDescent="0.25">
      <c r="A10" s="12" t="s">
        <v>23</v>
      </c>
      <c r="B10">
        <v>45</v>
      </c>
      <c r="C10" s="14">
        <v>28.528379748822513</v>
      </c>
      <c r="D10" s="14">
        <v>0.63396399441827811</v>
      </c>
      <c r="E10">
        <v>2.9334518839245517E-2</v>
      </c>
      <c r="F10">
        <v>1.2907188289267972</v>
      </c>
      <c r="G10">
        <v>2.3238425318082911E-2</v>
      </c>
      <c r="H10">
        <v>0.59554676213212188</v>
      </c>
      <c r="I10">
        <v>0.67238122670443434</v>
      </c>
      <c r="K10" s="37"/>
      <c r="M10" s="12" t="s">
        <v>23</v>
      </c>
      <c r="N10">
        <v>63</v>
      </c>
      <c r="O10" s="14">
        <v>51.154187994808204</v>
      </c>
      <c r="P10" s="14">
        <v>0.81197123801282867</v>
      </c>
      <c r="Q10">
        <v>3.5406368377813595E-4</v>
      </c>
      <c r="R10">
        <v>2.1951948394244428E-2</v>
      </c>
      <c r="S10">
        <v>9.7431449848245037E-3</v>
      </c>
      <c r="T10">
        <v>0.79587742065312383</v>
      </c>
      <c r="U10">
        <v>0.8280650553725335</v>
      </c>
    </row>
    <row r="11" spans="1:22" x14ac:dyDescent="0.25">
      <c r="A11" s="66" t="s">
        <v>24</v>
      </c>
      <c r="B11">
        <v>27</v>
      </c>
      <c r="C11" s="14">
        <v>18.207453294332204</v>
      </c>
      <c r="D11" s="14">
        <v>0.67435012201230382</v>
      </c>
      <c r="E11">
        <v>1.5760556470022075E-2</v>
      </c>
      <c r="F11">
        <v>0.40977446822057273</v>
      </c>
      <c r="G11">
        <v>3.0000678083006636E-2</v>
      </c>
      <c r="H11">
        <v>0.62475368839508216</v>
      </c>
      <c r="I11">
        <v>0.72394655562952548</v>
      </c>
      <c r="K11" s="37"/>
      <c r="M11" s="66" t="s">
        <v>24</v>
      </c>
      <c r="N11">
        <v>36</v>
      </c>
      <c r="O11" s="14">
        <v>29.665517622918053</v>
      </c>
      <c r="P11" s="14">
        <v>0.82404215619216814</v>
      </c>
      <c r="Q11">
        <v>2.1795725154343724E-4</v>
      </c>
      <c r="R11">
        <v>7.6285038040203035E-3</v>
      </c>
      <c r="S11">
        <v>1.2888969308745911E-2</v>
      </c>
      <c r="T11">
        <v>0.80275203700243158</v>
      </c>
      <c r="U11">
        <v>0.8453322753819047</v>
      </c>
    </row>
    <row r="12" spans="1:22" x14ac:dyDescent="0.25">
      <c r="A12" s="46"/>
      <c r="B12" s="46"/>
      <c r="C12" s="46"/>
      <c r="D12" s="46"/>
      <c r="E12" s="46"/>
      <c r="F12" s="46"/>
      <c r="G12" s="46"/>
      <c r="H12" s="46"/>
      <c r="I12" s="46"/>
      <c r="K12" s="37"/>
      <c r="M12" s="46"/>
      <c r="N12" s="46"/>
      <c r="O12" s="46"/>
      <c r="P12" s="46"/>
      <c r="Q12" s="46"/>
      <c r="R12" s="46"/>
      <c r="S12" s="46"/>
      <c r="T12" s="46"/>
      <c r="U12" s="46"/>
    </row>
    <row r="13" spans="1:22" x14ac:dyDescent="0.25">
      <c r="A13" t="s">
        <v>32</v>
      </c>
      <c r="K13" s="37"/>
      <c r="M13" t="s">
        <v>32</v>
      </c>
    </row>
    <row r="14" spans="1:22" x14ac:dyDescent="0.25">
      <c r="A14" s="67" t="s">
        <v>102</v>
      </c>
      <c r="B14" s="68" t="s">
        <v>33</v>
      </c>
      <c r="C14" s="68" t="s">
        <v>34</v>
      </c>
      <c r="D14" s="68" t="s">
        <v>35</v>
      </c>
      <c r="E14" s="68" t="s">
        <v>36</v>
      </c>
      <c r="F14" s="68" t="s">
        <v>103</v>
      </c>
      <c r="G14" s="68" t="s">
        <v>143</v>
      </c>
      <c r="H14" s="68" t="s">
        <v>104</v>
      </c>
      <c r="I14" s="68" t="s">
        <v>105</v>
      </c>
      <c r="K14" s="37"/>
      <c r="M14" s="67" t="s">
        <v>102</v>
      </c>
      <c r="N14" s="68" t="s">
        <v>33</v>
      </c>
      <c r="O14" s="68" t="s">
        <v>34</v>
      </c>
      <c r="P14" s="68" t="s">
        <v>35</v>
      </c>
      <c r="Q14" s="68" t="s">
        <v>36</v>
      </c>
      <c r="R14" s="68" t="s">
        <v>103</v>
      </c>
      <c r="S14" s="68" t="s">
        <v>37</v>
      </c>
      <c r="T14" s="68" t="s">
        <v>104</v>
      </c>
      <c r="U14" s="68" t="s">
        <v>105</v>
      </c>
    </row>
    <row r="15" spans="1:22" x14ac:dyDescent="0.25">
      <c r="A15" s="37" t="s">
        <v>38</v>
      </c>
      <c r="B15">
        <v>0.18276558955763544</v>
      </c>
      <c r="C15">
        <v>4</v>
      </c>
      <c r="D15">
        <v>4.5691397389408861E-2</v>
      </c>
      <c r="E15">
        <v>1.8802194220340724</v>
      </c>
      <c r="F15">
        <v>0.11569593656480975</v>
      </c>
      <c r="G15">
        <v>1.9756617891441994</v>
      </c>
      <c r="H15">
        <v>0.21613526061698499</v>
      </c>
      <c r="I15">
        <v>1.8288290238525452E-2</v>
      </c>
      <c r="K15" s="37"/>
      <c r="M15" s="37" t="s">
        <v>38</v>
      </c>
      <c r="N15">
        <v>0.21225238489850939</v>
      </c>
      <c r="O15">
        <v>4</v>
      </c>
      <c r="P15">
        <v>5.3063096224627349E-2</v>
      </c>
      <c r="Q15">
        <v>8.872657300369454</v>
      </c>
      <c r="R15">
        <v>1.1665665138902881E-6</v>
      </c>
      <c r="S15">
        <v>1.9705860460999658</v>
      </c>
      <c r="T15">
        <v>0.44554178370284342</v>
      </c>
      <c r="U15">
        <v>0.12277496959446962</v>
      </c>
    </row>
    <row r="16" spans="1:22" x14ac:dyDescent="0.25">
      <c r="A16" s="37" t="s">
        <v>39</v>
      </c>
      <c r="B16">
        <v>4.4714021252668879</v>
      </c>
      <c r="C16">
        <v>184</v>
      </c>
      <c r="D16">
        <v>2.430109850688526E-2</v>
      </c>
      <c r="K16" s="37"/>
      <c r="M16" s="37" t="s">
        <v>39</v>
      </c>
      <c r="N16">
        <v>1.3157141963470087</v>
      </c>
      <c r="O16">
        <v>220</v>
      </c>
      <c r="P16">
        <v>5.9805190743045852E-3</v>
      </c>
    </row>
    <row r="17" spans="1:22" x14ac:dyDescent="0.25">
      <c r="A17" s="42" t="s">
        <v>40</v>
      </c>
      <c r="B17" s="41">
        <v>4.6541677148245233</v>
      </c>
      <c r="C17" s="41">
        <v>188</v>
      </c>
      <c r="D17" s="41">
        <v>2.4756211249066615E-2</v>
      </c>
      <c r="E17" s="41"/>
      <c r="F17" s="41"/>
      <c r="G17" s="41"/>
      <c r="H17" s="41"/>
      <c r="I17" s="41"/>
      <c r="K17" s="37"/>
      <c r="M17" s="42" t="s">
        <v>40</v>
      </c>
      <c r="N17" s="41">
        <v>1.5279665812455181</v>
      </c>
      <c r="O17" s="41">
        <v>224</v>
      </c>
      <c r="P17" s="41">
        <v>6.8212793805603484E-3</v>
      </c>
      <c r="Q17" s="41"/>
      <c r="R17" s="41"/>
      <c r="S17" s="41"/>
      <c r="T17" s="41"/>
      <c r="U17" s="41"/>
    </row>
    <row r="18" spans="1:22" x14ac:dyDescent="0.25">
      <c r="K18" s="37"/>
    </row>
    <row r="19" spans="1:22" x14ac:dyDescent="0.25">
      <c r="A19" t="s">
        <v>116</v>
      </c>
      <c r="D19" t="s">
        <v>117</v>
      </c>
      <c r="E19">
        <v>0.1</v>
      </c>
      <c r="K19" s="37"/>
      <c r="M19" t="s">
        <v>116</v>
      </c>
      <c r="P19" t="s">
        <v>117</v>
      </c>
      <c r="Q19">
        <v>0.1</v>
      </c>
    </row>
    <row r="20" spans="1:22" x14ac:dyDescent="0.25">
      <c r="A20" s="67" t="s">
        <v>28</v>
      </c>
      <c r="B20" s="68" t="s">
        <v>57</v>
      </c>
      <c r="C20" s="68" t="s">
        <v>107</v>
      </c>
      <c r="D20" s="68" t="s">
        <v>33</v>
      </c>
      <c r="E20" s="68" t="s">
        <v>34</v>
      </c>
      <c r="F20" s="68" t="s">
        <v>142</v>
      </c>
      <c r="K20" s="37"/>
      <c r="M20" s="67" t="s">
        <v>28</v>
      </c>
      <c r="N20" s="68" t="s">
        <v>57</v>
      </c>
      <c r="O20" s="68" t="s">
        <v>107</v>
      </c>
      <c r="P20" s="68" t="s">
        <v>33</v>
      </c>
      <c r="Q20" s="68" t="s">
        <v>34</v>
      </c>
      <c r="R20" s="68" t="s">
        <v>142</v>
      </c>
    </row>
    <row r="21" spans="1:22" x14ac:dyDescent="0.25">
      <c r="A21" s="12" t="s">
        <v>20</v>
      </c>
      <c r="B21" s="14">
        <v>0.64067388346709597</v>
      </c>
      <c r="C21">
        <v>27</v>
      </c>
      <c r="D21">
        <v>0.87507732184603004</v>
      </c>
      <c r="K21" s="37"/>
      <c r="M21" s="12" t="s">
        <v>20</v>
      </c>
      <c r="N21" s="14">
        <v>0.83183591115266842</v>
      </c>
      <c r="O21">
        <v>27</v>
      </c>
      <c r="P21">
        <v>1.5113290762412468E-2</v>
      </c>
    </row>
    <row r="22" spans="1:22" x14ac:dyDescent="0.25">
      <c r="A22" s="12" t="s">
        <v>21</v>
      </c>
      <c r="B22" s="14">
        <v>0.69785149844947136</v>
      </c>
      <c r="C22">
        <v>36</v>
      </c>
      <c r="D22">
        <v>0.35563385706740092</v>
      </c>
      <c r="K22" s="37"/>
      <c r="M22" s="12" t="s">
        <v>21</v>
      </c>
      <c r="N22" s="14">
        <v>0.83997346361527847</v>
      </c>
      <c r="O22">
        <v>54</v>
      </c>
      <c r="P22">
        <v>2.1068393031225603E-2</v>
      </c>
    </row>
    <row r="23" spans="1:22" x14ac:dyDescent="0.25">
      <c r="A23" s="12" t="s">
        <v>22</v>
      </c>
      <c r="B23" s="14">
        <v>0.61345909387822772</v>
      </c>
      <c r="C23">
        <v>54</v>
      </c>
      <c r="D23">
        <v>1.540197649206086</v>
      </c>
      <c r="K23" s="37"/>
      <c r="M23" s="12" t="s">
        <v>22</v>
      </c>
      <c r="N23" s="14">
        <v>0.75345050843242789</v>
      </c>
      <c r="O23">
        <v>45</v>
      </c>
      <c r="P23">
        <v>1.2499520603551058</v>
      </c>
    </row>
    <row r="24" spans="1:22" x14ac:dyDescent="0.25">
      <c r="A24" s="12" t="s">
        <v>23</v>
      </c>
      <c r="B24" s="14">
        <v>0.63396399441827811</v>
      </c>
      <c r="C24">
        <v>45</v>
      </c>
      <c r="D24">
        <v>1.2907188289267972</v>
      </c>
      <c r="K24" s="37"/>
      <c r="M24" s="12" t="s">
        <v>23</v>
      </c>
      <c r="N24" s="14">
        <v>0.81197123801282867</v>
      </c>
      <c r="O24">
        <v>63</v>
      </c>
      <c r="P24">
        <v>2.1951948394244428E-2</v>
      </c>
    </row>
    <row r="25" spans="1:22" x14ac:dyDescent="0.25">
      <c r="A25" s="12" t="s">
        <v>24</v>
      </c>
      <c r="B25" s="14">
        <v>0.67435012201230382</v>
      </c>
      <c r="C25">
        <v>27</v>
      </c>
      <c r="D25">
        <v>0.40977446822057273</v>
      </c>
      <c r="K25" s="37"/>
      <c r="M25" s="12" t="s">
        <v>24</v>
      </c>
      <c r="N25" s="14">
        <v>0.82404215619216814</v>
      </c>
      <c r="O25">
        <v>36</v>
      </c>
      <c r="P25">
        <v>7.6285038040203035E-3</v>
      </c>
    </row>
    <row r="26" spans="1:22" x14ac:dyDescent="0.25">
      <c r="A26" s="69" t="s">
        <v>136</v>
      </c>
      <c r="B26" s="46"/>
      <c r="C26" s="46">
        <v>189</v>
      </c>
      <c r="D26" s="46">
        <v>4.4714021252668879</v>
      </c>
      <c r="E26" s="46">
        <v>184</v>
      </c>
      <c r="F26" s="46">
        <v>3.505391304347826</v>
      </c>
      <c r="K26" s="37"/>
      <c r="M26" s="69" t="s">
        <v>136</v>
      </c>
      <c r="N26" s="46"/>
      <c r="O26" s="46">
        <v>225</v>
      </c>
      <c r="P26" s="46">
        <v>1.3157141963470087</v>
      </c>
      <c r="Q26" s="46">
        <v>220</v>
      </c>
      <c r="R26" s="46">
        <v>3.500909090909091</v>
      </c>
    </row>
    <row r="27" spans="1:22" x14ac:dyDescent="0.25">
      <c r="A27" t="s">
        <v>108</v>
      </c>
      <c r="K27" s="37"/>
      <c r="M27" t="s">
        <v>108</v>
      </c>
    </row>
    <row r="28" spans="1:22" x14ac:dyDescent="0.25">
      <c r="A28" s="68" t="s">
        <v>137</v>
      </c>
      <c r="B28" s="67" t="s">
        <v>138</v>
      </c>
      <c r="C28" s="68" t="s">
        <v>57</v>
      </c>
      <c r="D28" s="68" t="s">
        <v>99</v>
      </c>
      <c r="E28" s="68" t="s">
        <v>139</v>
      </c>
      <c r="F28" s="68" t="s">
        <v>100</v>
      </c>
      <c r="G28" s="68" t="s">
        <v>101</v>
      </c>
      <c r="H28" s="68" t="s">
        <v>140</v>
      </c>
      <c r="I28" s="68" t="s">
        <v>141</v>
      </c>
      <c r="J28" s="68" t="s">
        <v>121</v>
      </c>
      <c r="K28" s="37"/>
      <c r="M28" s="68" t="s">
        <v>137</v>
      </c>
      <c r="N28" s="67" t="s">
        <v>138</v>
      </c>
      <c r="O28" s="68" t="s">
        <v>57</v>
      </c>
      <c r="P28" s="68" t="s">
        <v>99</v>
      </c>
      <c r="Q28" s="68" t="s">
        <v>139</v>
      </c>
      <c r="R28" s="68" t="s">
        <v>100</v>
      </c>
      <c r="S28" s="68" t="s">
        <v>101</v>
      </c>
      <c r="T28" s="68" t="s">
        <v>140</v>
      </c>
      <c r="U28" s="68" t="s">
        <v>141</v>
      </c>
      <c r="V28" s="68" t="s">
        <v>121</v>
      </c>
    </row>
    <row r="29" spans="1:22" x14ac:dyDescent="0.25">
      <c r="A29" s="47" t="s">
        <v>20</v>
      </c>
      <c r="B29" s="70" t="s">
        <v>21</v>
      </c>
      <c r="C29" s="46">
        <v>5.7177614982375391E-2</v>
      </c>
      <c r="D29" s="46">
        <v>2.8063064689377217E-2</v>
      </c>
      <c r="E29" s="46">
        <v>2.0374686662080417</v>
      </c>
      <c r="F29" s="46">
        <v>-4.1194407953118031E-2</v>
      </c>
      <c r="G29" s="46">
        <v>0.1555496379178688</v>
      </c>
      <c r="H29" s="46">
        <v>0.60222161283579467</v>
      </c>
      <c r="I29" s="46">
        <v>9.8372022935493422E-2</v>
      </c>
      <c r="J29" s="46">
        <v>0.36678628074514547</v>
      </c>
      <c r="K29" s="37"/>
      <c r="M29" s="47" t="s">
        <v>20</v>
      </c>
      <c r="N29" s="70" t="s">
        <v>21</v>
      </c>
      <c r="O29" s="46">
        <v>8.1375524626100537E-3</v>
      </c>
      <c r="P29" s="46">
        <v>1.2888969308745911E-2</v>
      </c>
      <c r="Q29" s="46">
        <v>0.6313578896559443</v>
      </c>
      <c r="R29" s="46">
        <v>-3.6985557362826771E-2</v>
      </c>
      <c r="S29" s="46">
        <v>5.3260662288046878E-2</v>
      </c>
      <c r="T29" s="46">
        <v>0.99173285309940462</v>
      </c>
      <c r="U29" s="46">
        <v>4.5123109825436825E-2</v>
      </c>
      <c r="V29" s="46">
        <v>0.10522631494265738</v>
      </c>
    </row>
    <row r="30" spans="1:22" x14ac:dyDescent="0.25">
      <c r="A30" s="11" t="s">
        <v>20</v>
      </c>
      <c r="B30" s="12" t="s">
        <v>22</v>
      </c>
      <c r="C30" s="21">
        <v>2.7214789588868249E-2</v>
      </c>
      <c r="D30" s="21">
        <v>2.5981349350642783E-2</v>
      </c>
      <c r="E30" s="21">
        <v>1.0474740638593873</v>
      </c>
      <c r="F30" s="21">
        <v>-6.3860006500098002E-2</v>
      </c>
      <c r="G30" s="21">
        <v>0.1182895856778345</v>
      </c>
      <c r="H30" s="21">
        <v>0.94663014772654086</v>
      </c>
      <c r="I30" s="21">
        <v>9.1074796088966251E-2</v>
      </c>
      <c r="J30" s="21">
        <v>0.17457901064323122</v>
      </c>
      <c r="K30" s="37"/>
      <c r="M30" s="11" t="s">
        <v>20</v>
      </c>
      <c r="N30" s="12" t="s">
        <v>22</v>
      </c>
      <c r="O30" s="21">
        <v>7.8385402720240527E-2</v>
      </c>
      <c r="P30" s="21">
        <v>1.3311670262013716E-2</v>
      </c>
      <c r="Q30" s="21">
        <v>5.888472383809094</v>
      </c>
      <c r="R30" s="21">
        <v>3.1782455284772505E-2</v>
      </c>
      <c r="S30" s="21">
        <v>0.12498835015570856</v>
      </c>
      <c r="T30" s="21">
        <v>4.2910223101932932E-4</v>
      </c>
      <c r="U30" s="21">
        <v>4.6602947435468021E-2</v>
      </c>
      <c r="V30" s="21">
        <v>1.0135980212042182</v>
      </c>
    </row>
    <row r="31" spans="1:22" x14ac:dyDescent="0.25">
      <c r="A31" s="11" t="s">
        <v>20</v>
      </c>
      <c r="B31" s="12" t="s">
        <v>23</v>
      </c>
      <c r="C31" s="21">
        <v>6.7098890488178631E-3</v>
      </c>
      <c r="D31" s="21">
        <v>2.6833422225876365E-2</v>
      </c>
      <c r="E31" s="21">
        <v>0.25005714859386413</v>
      </c>
      <c r="F31" s="21">
        <v>-8.7351755887662835E-2</v>
      </c>
      <c r="G31" s="21">
        <v>0.10077153398529856</v>
      </c>
      <c r="H31" s="21">
        <v>0.99977944771795157</v>
      </c>
      <c r="I31" s="21">
        <v>9.4061644936480698E-2</v>
      </c>
      <c r="J31" s="21">
        <v>4.3042985426851074E-2</v>
      </c>
      <c r="K31" s="37"/>
      <c r="M31" s="11" t="s">
        <v>20</v>
      </c>
      <c r="N31" s="12" t="s">
        <v>23</v>
      </c>
      <c r="O31" s="21">
        <v>1.986467313983975E-2</v>
      </c>
      <c r="P31" s="21">
        <v>1.2578346088636538E-2</v>
      </c>
      <c r="Q31" s="21">
        <v>1.5792754468559096</v>
      </c>
      <c r="R31" s="21">
        <v>-2.4170973030468709E-2</v>
      </c>
      <c r="S31" s="21">
        <v>6.390031931014821E-2</v>
      </c>
      <c r="T31" s="21">
        <v>0.79761081450982363</v>
      </c>
      <c r="U31" s="21">
        <v>4.403564617030846E-2</v>
      </c>
      <c r="V31" s="21">
        <v>0.25686917063208486</v>
      </c>
    </row>
    <row r="32" spans="1:22" x14ac:dyDescent="0.25">
      <c r="A32" s="11" t="s">
        <v>20</v>
      </c>
      <c r="B32" s="12" t="s">
        <v>24</v>
      </c>
      <c r="C32" s="21">
        <v>3.3676238545207848E-2</v>
      </c>
      <c r="D32" s="21">
        <v>3.0000678083006636E-2</v>
      </c>
      <c r="E32" s="21">
        <v>1.1225159128747551</v>
      </c>
      <c r="F32" s="21">
        <v>-7.1487877531502014E-2</v>
      </c>
      <c r="G32" s="21">
        <v>0.13884035462191771</v>
      </c>
      <c r="H32" s="21">
        <v>0.93216890381760087</v>
      </c>
      <c r="I32" s="21">
        <v>0.10516411607670986</v>
      </c>
      <c r="J32" s="21">
        <v>0.21602828815595942</v>
      </c>
      <c r="K32" s="37"/>
      <c r="M32" s="11" t="s">
        <v>20</v>
      </c>
      <c r="N32" s="12" t="s">
        <v>24</v>
      </c>
      <c r="O32" s="21">
        <v>7.7937549605002765E-3</v>
      </c>
      <c r="P32" s="21">
        <v>1.3921677993286575E-2</v>
      </c>
      <c r="Q32" s="21">
        <v>0.5598287048629228</v>
      </c>
      <c r="R32" s="21">
        <v>-4.0944774086905722E-2</v>
      </c>
      <c r="S32" s="21">
        <v>5.6532284007906275E-2</v>
      </c>
      <c r="T32" s="21">
        <v>0.99478636274226939</v>
      </c>
      <c r="U32" s="21">
        <v>4.8738529047405998E-2</v>
      </c>
      <c r="V32" s="21">
        <v>0.10078068532616961</v>
      </c>
    </row>
    <row r="33" spans="1:22" x14ac:dyDescent="0.25">
      <c r="A33" s="11" t="s">
        <v>21</v>
      </c>
      <c r="B33" s="12" t="s">
        <v>22</v>
      </c>
      <c r="C33" s="21">
        <v>8.439240457124364E-2</v>
      </c>
      <c r="D33" s="21">
        <v>2.3717618522948753E-2</v>
      </c>
      <c r="E33" s="21">
        <v>3.5582157833252537</v>
      </c>
      <c r="F33" s="21">
        <v>1.2528708410601552E-3</v>
      </c>
      <c r="G33" s="21">
        <v>0.16753193830142712</v>
      </c>
      <c r="H33" s="21">
        <v>9.1490784867487962E-2</v>
      </c>
      <c r="I33" s="21">
        <v>8.3139533730183485E-2</v>
      </c>
      <c r="J33" s="21">
        <v>0.54136529138837663</v>
      </c>
      <c r="K33" s="37"/>
      <c r="M33" s="11" t="s">
        <v>21</v>
      </c>
      <c r="N33" s="12" t="s">
        <v>22</v>
      </c>
      <c r="O33" s="21">
        <v>8.6522955182850581E-2</v>
      </c>
      <c r="P33" s="21">
        <v>1.1037453898007863E-2</v>
      </c>
      <c r="Q33" s="21">
        <v>7.8390320795330348</v>
      </c>
      <c r="R33" s="21">
        <v>4.7881832490824866E-2</v>
      </c>
      <c r="S33" s="21">
        <v>0.12516407787487629</v>
      </c>
      <c r="T33" s="21">
        <v>8.4108928088966195E-7</v>
      </c>
      <c r="U33" s="21">
        <v>3.8641122692025714E-2</v>
      </c>
      <c r="V33" s="21">
        <v>1.1188243361468755</v>
      </c>
    </row>
    <row r="34" spans="1:22" x14ac:dyDescent="0.25">
      <c r="A34" s="11" t="s">
        <v>21</v>
      </c>
      <c r="B34" s="12" t="s">
        <v>23</v>
      </c>
      <c r="C34" s="21">
        <v>6.3887504031193254E-2</v>
      </c>
      <c r="D34" s="21">
        <v>2.464807218977037E-2</v>
      </c>
      <c r="E34" s="21">
        <v>2.5919878657978099</v>
      </c>
      <c r="F34" s="21">
        <v>-2.2513633891765278E-2</v>
      </c>
      <c r="G34" s="21">
        <v>0.15028864195415179</v>
      </c>
      <c r="H34" s="21">
        <v>0.35793823051929963</v>
      </c>
      <c r="I34" s="21">
        <v>8.6401137922958532E-2</v>
      </c>
      <c r="J34" s="21">
        <v>0.40982926617199655</v>
      </c>
      <c r="K34" s="37"/>
      <c r="M34" s="11" t="s">
        <v>21</v>
      </c>
      <c r="N34" s="12" t="s">
        <v>23</v>
      </c>
      <c r="O34" s="21">
        <v>2.8002225602449804E-2</v>
      </c>
      <c r="P34" s="21">
        <v>1.0140986821389069E-2</v>
      </c>
      <c r="Q34" s="21">
        <v>2.7612919822939066</v>
      </c>
      <c r="R34" s="21">
        <v>-7.500447351340471E-3</v>
      </c>
      <c r="S34" s="21">
        <v>6.3504898556240086E-2</v>
      </c>
      <c r="T34" s="21">
        <v>0.29297987322919883</v>
      </c>
      <c r="U34" s="21">
        <v>3.5502672953790275E-2</v>
      </c>
      <c r="V34" s="21">
        <v>0.36209548557474225</v>
      </c>
    </row>
    <row r="35" spans="1:22" x14ac:dyDescent="0.25">
      <c r="A35" s="11" t="s">
        <v>21</v>
      </c>
      <c r="B35" s="12" t="s">
        <v>24</v>
      </c>
      <c r="C35" s="21">
        <v>2.3501376437167543E-2</v>
      </c>
      <c r="D35" s="21">
        <v>2.8063064689377217E-2</v>
      </c>
      <c r="E35" s="21">
        <v>0.83744867844257853</v>
      </c>
      <c r="F35" s="21">
        <v>-7.487064649832588E-2</v>
      </c>
      <c r="G35" s="21">
        <v>0.12187339937266096</v>
      </c>
      <c r="H35" s="21">
        <v>0.97611831184771747</v>
      </c>
      <c r="I35" s="21">
        <v>9.8372022935493422E-2</v>
      </c>
      <c r="J35" s="21">
        <v>0.15075799258918601</v>
      </c>
      <c r="K35" s="37"/>
      <c r="M35" s="11" t="s">
        <v>21</v>
      </c>
      <c r="N35" s="12" t="s">
        <v>24</v>
      </c>
      <c r="O35" s="21">
        <v>1.593130742311033E-2</v>
      </c>
      <c r="P35" s="21">
        <v>1.1765965388986506E-2</v>
      </c>
      <c r="Q35" s="21">
        <v>1.3540161726145123</v>
      </c>
      <c r="R35" s="21">
        <v>-2.5260267770514246E-2</v>
      </c>
      <c r="S35" s="21">
        <v>5.7122882616734906E-2</v>
      </c>
      <c r="T35" s="21">
        <v>0.87374823158985526</v>
      </c>
      <c r="U35" s="21">
        <v>4.1191575193624576E-2</v>
      </c>
      <c r="V35" s="21">
        <v>0.20600700026882701</v>
      </c>
    </row>
    <row r="36" spans="1:22" x14ac:dyDescent="0.25">
      <c r="A36" s="11" t="s">
        <v>22</v>
      </c>
      <c r="B36" s="12" t="s">
        <v>23</v>
      </c>
      <c r="C36" s="21">
        <v>2.0504900540050386E-2</v>
      </c>
      <c r="D36" s="21">
        <v>2.2249098341103783E-2</v>
      </c>
      <c r="E36" s="21">
        <v>0.92160591075139875</v>
      </c>
      <c r="F36" s="21">
        <v>-5.7486895314434447E-2</v>
      </c>
      <c r="G36" s="21">
        <v>9.8496696394535219E-2</v>
      </c>
      <c r="H36" s="21">
        <v>0.96614964620475985</v>
      </c>
      <c r="I36" s="21">
        <v>7.7991795854484833E-2</v>
      </c>
      <c r="J36" s="21">
        <v>0.13153602521638016</v>
      </c>
      <c r="K36" s="37"/>
      <c r="M36" s="11" t="s">
        <v>22</v>
      </c>
      <c r="N36" s="12" t="s">
        <v>23</v>
      </c>
      <c r="O36" s="21">
        <v>5.8520729580400777E-2</v>
      </c>
      <c r="P36" s="21">
        <v>1.0673080578463421E-2</v>
      </c>
      <c r="Q36" s="21">
        <v>5.4830214341758365</v>
      </c>
      <c r="R36" s="21">
        <v>2.1155244755252926E-2</v>
      </c>
      <c r="S36" s="21">
        <v>9.588621440554862E-2</v>
      </c>
      <c r="T36" s="21">
        <v>1.3053298932035329E-3</v>
      </c>
      <c r="U36" s="21">
        <v>3.736548482514785E-2</v>
      </c>
      <c r="V36" s="21">
        <v>0.75672885057213324</v>
      </c>
    </row>
    <row r="37" spans="1:22" x14ac:dyDescent="0.25">
      <c r="A37" s="11" t="s">
        <v>22</v>
      </c>
      <c r="B37" s="12" t="s">
        <v>24</v>
      </c>
      <c r="C37" s="21">
        <v>6.0891028134076097E-2</v>
      </c>
      <c r="D37" s="21">
        <v>2.5981349350642783E-2</v>
      </c>
      <c r="E37" s="21">
        <v>2.3436437927951439</v>
      </c>
      <c r="F37" s="21">
        <v>-3.0183767954890153E-2</v>
      </c>
      <c r="G37" s="21">
        <v>0.15196582422304233</v>
      </c>
      <c r="H37" s="21">
        <v>0.46307111431370418</v>
      </c>
      <c r="I37" s="21">
        <v>9.1074796088966251E-2</v>
      </c>
      <c r="J37" s="21">
        <v>0.39060729879919065</v>
      </c>
      <c r="K37" s="37"/>
      <c r="M37" s="11" t="s">
        <v>22</v>
      </c>
      <c r="N37" s="12" t="s">
        <v>24</v>
      </c>
      <c r="O37" s="21">
        <v>7.059164775974025E-2</v>
      </c>
      <c r="P37" s="21">
        <v>1.2227549912292921E-2</v>
      </c>
      <c r="Q37" s="21">
        <v>5.773163738123138</v>
      </c>
      <c r="R37" s="21">
        <v>2.7784107112249309E-2</v>
      </c>
      <c r="S37" s="21">
        <v>0.11339918840723119</v>
      </c>
      <c r="T37" s="21">
        <v>5.9293190195863765E-4</v>
      </c>
      <c r="U37" s="21">
        <v>4.2807540647490941E-2</v>
      </c>
      <c r="V37" s="21">
        <v>0.91281733587804859</v>
      </c>
    </row>
    <row r="38" spans="1:22" x14ac:dyDescent="0.25">
      <c r="A38" s="48" t="s">
        <v>23</v>
      </c>
      <c r="B38" s="66" t="s">
        <v>24</v>
      </c>
      <c r="C38" s="41">
        <v>4.0386127594025711E-2</v>
      </c>
      <c r="D38" s="41">
        <v>2.6833422225876365E-2</v>
      </c>
      <c r="E38" s="41">
        <v>1.505068092100456</v>
      </c>
      <c r="F38" s="41">
        <v>-5.3675517342454987E-2</v>
      </c>
      <c r="G38" s="41">
        <v>0.13444777253050641</v>
      </c>
      <c r="H38" s="41">
        <v>0.8245628817961862</v>
      </c>
      <c r="I38" s="41">
        <v>9.4061644936480698E-2</v>
      </c>
      <c r="J38" s="41">
        <v>0.25907127358281051</v>
      </c>
      <c r="K38" s="37"/>
      <c r="M38" s="48" t="s">
        <v>23</v>
      </c>
      <c r="N38" s="66" t="s">
        <v>24</v>
      </c>
      <c r="O38" s="41">
        <v>1.2070918179339474E-2</v>
      </c>
      <c r="P38" s="41">
        <v>1.1424850196766366E-2</v>
      </c>
      <c r="Q38" s="41">
        <v>1.0565493613873351</v>
      </c>
      <c r="R38" s="41">
        <v>-2.7926443736794412E-2</v>
      </c>
      <c r="S38" s="41">
        <v>5.206828009547336E-2</v>
      </c>
      <c r="T38" s="41">
        <v>0.94504789025182634</v>
      </c>
      <c r="U38" s="41">
        <v>3.9997361916133886E-2</v>
      </c>
      <c r="V38" s="41">
        <v>0.15608848530591526</v>
      </c>
    </row>
    <row r="39" spans="1:22" ht="15.75" thickBot="1" x14ac:dyDescent="0.3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4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1:22" x14ac:dyDescent="0.25">
      <c r="A40" s="43" t="s">
        <v>86</v>
      </c>
      <c r="K40" s="37"/>
      <c r="M40" s="43" t="s">
        <v>86</v>
      </c>
    </row>
    <row r="41" spans="1:22" x14ac:dyDescent="0.25">
      <c r="A41" t="s">
        <v>96</v>
      </c>
      <c r="K41" s="37"/>
      <c r="M41" t="s">
        <v>96</v>
      </c>
    </row>
    <row r="42" spans="1:22" x14ac:dyDescent="0.25">
      <c r="K42" s="37"/>
    </row>
    <row r="43" spans="1:22" x14ac:dyDescent="0.25">
      <c r="A43" t="s">
        <v>97</v>
      </c>
      <c r="F43" t="s">
        <v>98</v>
      </c>
      <c r="G43">
        <v>0.1</v>
      </c>
      <c r="K43" s="37"/>
      <c r="M43" t="s">
        <v>97</v>
      </c>
      <c r="R43" t="s">
        <v>98</v>
      </c>
      <c r="S43">
        <v>0.1</v>
      </c>
    </row>
    <row r="44" spans="1:22" x14ac:dyDescent="0.25">
      <c r="A44" s="67" t="s">
        <v>28</v>
      </c>
      <c r="B44" s="68" t="s">
        <v>29</v>
      </c>
      <c r="C44" s="68" t="s">
        <v>30</v>
      </c>
      <c r="D44" s="68" t="s">
        <v>57</v>
      </c>
      <c r="E44" s="68" t="s">
        <v>31</v>
      </c>
      <c r="F44" s="68" t="s">
        <v>33</v>
      </c>
      <c r="G44" s="68" t="s">
        <v>99</v>
      </c>
      <c r="H44" s="68" t="s">
        <v>100</v>
      </c>
      <c r="I44" s="68" t="s">
        <v>101</v>
      </c>
      <c r="K44" s="37"/>
      <c r="M44" s="67" t="s">
        <v>28</v>
      </c>
      <c r="N44" s="68" t="s">
        <v>29</v>
      </c>
      <c r="O44" s="68" t="s">
        <v>30</v>
      </c>
      <c r="P44" s="68" t="s">
        <v>57</v>
      </c>
      <c r="Q44" s="68" t="s">
        <v>31</v>
      </c>
      <c r="R44" s="68" t="s">
        <v>33</v>
      </c>
      <c r="S44" s="68" t="s">
        <v>99</v>
      </c>
      <c r="T44" s="68" t="s">
        <v>100</v>
      </c>
      <c r="U44" s="68" t="s">
        <v>101</v>
      </c>
    </row>
    <row r="45" spans="1:22" x14ac:dyDescent="0.25">
      <c r="A45" s="12" t="s">
        <v>20</v>
      </c>
      <c r="B45">
        <v>9</v>
      </c>
      <c r="C45" s="14">
        <v>1.2224615067243576</v>
      </c>
      <c r="D45" s="14">
        <v>0.13582905630270639</v>
      </c>
      <c r="E45">
        <v>1.8659421328759002E-3</v>
      </c>
      <c r="F45">
        <v>1.4927537063007201E-2</v>
      </c>
      <c r="G45">
        <v>1.7835434495644547E-2</v>
      </c>
      <c r="H45">
        <v>0.10605454233057106</v>
      </c>
      <c r="I45">
        <v>0.16560357027484171</v>
      </c>
      <c r="K45" s="37"/>
      <c r="M45" s="12" t="s">
        <v>20</v>
      </c>
      <c r="N45">
        <v>9</v>
      </c>
      <c r="O45" s="14">
        <v>1.5194440335035324</v>
      </c>
      <c r="P45" s="14">
        <v>0.16882711483372581</v>
      </c>
      <c r="Q45">
        <v>2.5097949104904566E-3</v>
      </c>
      <c r="R45">
        <v>2.0078359283923625E-2</v>
      </c>
      <c r="S45">
        <v>1.1216869920595304E-2</v>
      </c>
      <c r="T45">
        <v>0.15010164726768768</v>
      </c>
      <c r="U45">
        <v>0.18755258239976394</v>
      </c>
    </row>
    <row r="46" spans="1:22" x14ac:dyDescent="0.25">
      <c r="A46" s="12" t="s">
        <v>21</v>
      </c>
      <c r="B46">
        <v>12</v>
      </c>
      <c r="C46" s="14">
        <v>2.2648233172297481</v>
      </c>
      <c r="D46" s="14">
        <v>0.18873527643581234</v>
      </c>
      <c r="E46">
        <v>2.1283903264219047E-3</v>
      </c>
      <c r="F46">
        <v>2.3412293590641054E-2</v>
      </c>
      <c r="G46">
        <v>1.5445939360761475E-2</v>
      </c>
      <c r="H46">
        <v>0.16294979095060844</v>
      </c>
      <c r="I46">
        <v>0.21452076192101624</v>
      </c>
      <c r="K46" s="37"/>
      <c r="M46" s="12" t="s">
        <v>21</v>
      </c>
      <c r="N46">
        <v>18</v>
      </c>
      <c r="O46" s="14">
        <v>3.3027209416031837</v>
      </c>
      <c r="P46" s="14">
        <v>0.18348449675573242</v>
      </c>
      <c r="Q46">
        <v>1.2550427553305174E-3</v>
      </c>
      <c r="R46">
        <v>2.133572684061889E-2</v>
      </c>
      <c r="S46">
        <v>7.9315247845403516E-3</v>
      </c>
      <c r="T46">
        <v>0.1702435916588981</v>
      </c>
      <c r="U46">
        <v>0.19672540185256673</v>
      </c>
    </row>
    <row r="47" spans="1:22" x14ac:dyDescent="0.25">
      <c r="A47" s="12" t="s">
        <v>22</v>
      </c>
      <c r="B47">
        <v>20</v>
      </c>
      <c r="C47" s="14">
        <v>3.4228092357516289</v>
      </c>
      <c r="D47" s="14">
        <v>0.17114046178758144</v>
      </c>
      <c r="E47">
        <v>2.353657243303772E-3</v>
      </c>
      <c r="F47">
        <v>4.4719487622771725E-2</v>
      </c>
      <c r="G47">
        <v>1.1964373182151766E-2</v>
      </c>
      <c r="H47">
        <v>0.15116711061596788</v>
      </c>
      <c r="I47">
        <v>0.191113812959195</v>
      </c>
      <c r="K47" s="37"/>
      <c r="M47" s="12" t="s">
        <v>22</v>
      </c>
      <c r="N47">
        <v>11</v>
      </c>
      <c r="O47" s="14">
        <v>1.8252807185053825</v>
      </c>
      <c r="P47" s="14">
        <v>0.16593461077321658</v>
      </c>
      <c r="Q47">
        <v>1.0851351278716227E-3</v>
      </c>
      <c r="R47">
        <v>1.085135127871621E-2</v>
      </c>
      <c r="S47">
        <v>1.0146040595137689E-2</v>
      </c>
      <c r="T47">
        <v>0.14899678806216621</v>
      </c>
      <c r="U47">
        <v>0.18287243348426696</v>
      </c>
    </row>
    <row r="48" spans="1:22" x14ac:dyDescent="0.25">
      <c r="A48" s="12" t="s">
        <v>23</v>
      </c>
      <c r="B48">
        <v>18</v>
      </c>
      <c r="C48" s="14">
        <v>2.7777468338608742</v>
      </c>
      <c r="D48" s="14">
        <v>0.15431926854782635</v>
      </c>
      <c r="E48">
        <v>2.7499408859963837E-3</v>
      </c>
      <c r="F48">
        <v>4.6748995061938539E-2</v>
      </c>
      <c r="G48">
        <v>1.2611556677278731E-2</v>
      </c>
      <c r="H48">
        <v>0.13326550781159585</v>
      </c>
      <c r="I48">
        <v>0.17537302928405685</v>
      </c>
      <c r="K48" s="37"/>
      <c r="M48" s="12" t="s">
        <v>23</v>
      </c>
      <c r="N48">
        <v>18</v>
      </c>
      <c r="O48" s="14">
        <v>2.0597354546189308</v>
      </c>
      <c r="P48" s="14">
        <v>0.11442974747882949</v>
      </c>
      <c r="Q48">
        <v>1.7484062449794972E-4</v>
      </c>
      <c r="R48">
        <v>2.9722906164651799E-3</v>
      </c>
      <c r="S48">
        <v>7.9315247845403516E-3</v>
      </c>
      <c r="T48">
        <v>0.10118884238199517</v>
      </c>
      <c r="U48">
        <v>0.12767065257566379</v>
      </c>
    </row>
    <row r="49" spans="1:21" x14ac:dyDescent="0.25">
      <c r="A49" s="66" t="s">
        <v>24</v>
      </c>
      <c r="B49">
        <v>9</v>
      </c>
      <c r="C49" s="14">
        <v>1.3268058896064758</v>
      </c>
      <c r="D49" s="14">
        <v>0.14742287662294176</v>
      </c>
      <c r="E49">
        <v>6.3194913712874834E-3</v>
      </c>
      <c r="F49">
        <v>5.0555930970299874E-2</v>
      </c>
      <c r="G49">
        <v>1.7835434495644547E-2</v>
      </c>
      <c r="H49">
        <v>0.11764836265080643</v>
      </c>
      <c r="I49">
        <v>0.17719739059507708</v>
      </c>
      <c r="K49" s="37"/>
      <c r="M49" s="66" t="s">
        <v>24</v>
      </c>
      <c r="N49">
        <v>12</v>
      </c>
      <c r="O49" s="14">
        <v>1.6087848022580147</v>
      </c>
      <c r="P49" s="14">
        <v>0.1340654001881679</v>
      </c>
      <c r="Q49">
        <v>1.4637431666087442E-3</v>
      </c>
      <c r="R49">
        <v>1.6101174832696179E-2</v>
      </c>
      <c r="S49">
        <v>9.7140943021810731E-3</v>
      </c>
      <c r="T49">
        <v>0.11784866957823732</v>
      </c>
      <c r="U49">
        <v>0.15028213079809846</v>
      </c>
    </row>
    <row r="50" spans="1:21" x14ac:dyDescent="0.25">
      <c r="A50" s="46"/>
      <c r="B50" s="46"/>
      <c r="C50" s="46"/>
      <c r="D50" s="46"/>
      <c r="E50" s="46"/>
      <c r="F50" s="46"/>
      <c r="G50" s="46"/>
      <c r="H50" s="46"/>
      <c r="I50" s="46"/>
      <c r="K50" s="37"/>
      <c r="M50" s="46"/>
      <c r="N50" s="46"/>
      <c r="O50" s="46"/>
      <c r="P50" s="46"/>
      <c r="Q50" s="46"/>
      <c r="R50" s="46"/>
      <c r="S50" s="46"/>
      <c r="T50" s="46"/>
      <c r="U50" s="46"/>
    </row>
    <row r="51" spans="1:21" x14ac:dyDescent="0.25">
      <c r="A51" t="s">
        <v>32</v>
      </c>
      <c r="K51" s="37"/>
      <c r="M51" t="s">
        <v>32</v>
      </c>
    </row>
    <row r="52" spans="1:21" x14ac:dyDescent="0.25">
      <c r="A52" s="67" t="s">
        <v>102</v>
      </c>
      <c r="B52" s="68" t="s">
        <v>33</v>
      </c>
      <c r="C52" s="68" t="s">
        <v>34</v>
      </c>
      <c r="D52" s="68" t="s">
        <v>35</v>
      </c>
      <c r="E52" s="68" t="s">
        <v>36</v>
      </c>
      <c r="F52" s="68" t="s">
        <v>103</v>
      </c>
      <c r="G52" s="68" t="s">
        <v>37</v>
      </c>
      <c r="H52" s="68" t="s">
        <v>104</v>
      </c>
      <c r="I52" s="68" t="s">
        <v>105</v>
      </c>
      <c r="K52" s="37"/>
      <c r="M52" s="67" t="s">
        <v>102</v>
      </c>
      <c r="N52" s="68" t="s">
        <v>33</v>
      </c>
      <c r="O52" s="68" t="s">
        <v>34</v>
      </c>
      <c r="P52" s="68" t="s">
        <v>35</v>
      </c>
      <c r="Q52" s="68" t="s">
        <v>36</v>
      </c>
      <c r="R52" s="68" t="s">
        <v>103</v>
      </c>
      <c r="S52" s="68" t="s">
        <v>37</v>
      </c>
      <c r="T52" s="68" t="s">
        <v>104</v>
      </c>
      <c r="U52" s="68" t="s">
        <v>105</v>
      </c>
    </row>
    <row r="53" spans="1:21" x14ac:dyDescent="0.25">
      <c r="A53" s="37" t="s">
        <v>38</v>
      </c>
      <c r="B53">
        <v>1.9386816798785955E-2</v>
      </c>
      <c r="C53">
        <v>4</v>
      </c>
      <c r="D53">
        <v>4.8467041996964888E-3</v>
      </c>
      <c r="E53">
        <v>1.6929207102619777</v>
      </c>
      <c r="F53">
        <v>0.16276539963086517</v>
      </c>
      <c r="G53">
        <v>2.0362948172359876</v>
      </c>
      <c r="H53">
        <v>0.38791302788123339</v>
      </c>
      <c r="I53">
        <v>3.9163726645769725E-2</v>
      </c>
      <c r="K53" s="37"/>
      <c r="M53" s="37" t="s">
        <v>38</v>
      </c>
      <c r="N53">
        <v>5.1788522728262468E-2</v>
      </c>
      <c r="O53">
        <v>4</v>
      </c>
      <c r="P53">
        <v>1.2947130682065617E-2</v>
      </c>
      <c r="Q53">
        <v>11.433722700467117</v>
      </c>
      <c r="R53">
        <v>4.8685134521553797E-7</v>
      </c>
      <c r="S53">
        <v>2.0362948172359876</v>
      </c>
      <c r="T53">
        <v>0.83956626988189487</v>
      </c>
      <c r="U53">
        <v>0.38032471255858608</v>
      </c>
    </row>
    <row r="54" spans="1:21" x14ac:dyDescent="0.25">
      <c r="A54" s="37" t="s">
        <v>39</v>
      </c>
      <c r="B54">
        <v>0.18036424430865838</v>
      </c>
      <c r="C54">
        <v>63</v>
      </c>
      <c r="D54">
        <v>2.8629245128358473E-3</v>
      </c>
      <c r="K54" s="37"/>
      <c r="M54" s="37" t="s">
        <v>39</v>
      </c>
      <c r="N54">
        <v>7.1338902852420089E-2</v>
      </c>
      <c r="O54">
        <v>63</v>
      </c>
      <c r="P54">
        <v>1.1323635373400014E-3</v>
      </c>
    </row>
    <row r="55" spans="1:21" x14ac:dyDescent="0.25">
      <c r="A55" s="42" t="s">
        <v>40</v>
      </c>
      <c r="B55" s="41">
        <v>0.19975106110744434</v>
      </c>
      <c r="C55" s="41">
        <v>67</v>
      </c>
      <c r="D55" s="41">
        <v>2.9813591210066321E-3</v>
      </c>
      <c r="E55" s="41"/>
      <c r="F55" s="41"/>
      <c r="G55" s="41"/>
      <c r="H55" s="41"/>
      <c r="I55" s="41"/>
      <c r="K55" s="37"/>
      <c r="M55" s="42" t="s">
        <v>40</v>
      </c>
      <c r="N55" s="41">
        <v>0.12312742558068256</v>
      </c>
      <c r="O55" s="41">
        <v>67</v>
      </c>
      <c r="P55" s="41">
        <v>1.8377227698609336E-3</v>
      </c>
      <c r="Q55" s="41"/>
      <c r="R55" s="41"/>
      <c r="S55" s="41"/>
      <c r="T55" s="41"/>
      <c r="U55" s="41"/>
    </row>
    <row r="56" spans="1:21" x14ac:dyDescent="0.25">
      <c r="K56" s="37"/>
    </row>
    <row r="57" spans="1:21" x14ac:dyDescent="0.25">
      <c r="A57" t="s">
        <v>116</v>
      </c>
      <c r="D57" t="s">
        <v>117</v>
      </c>
      <c r="E57">
        <v>0.1</v>
      </c>
      <c r="K57" s="37"/>
      <c r="M57" t="s">
        <v>116</v>
      </c>
      <c r="P57" t="s">
        <v>117</v>
      </c>
      <c r="Q57">
        <v>0.1</v>
      </c>
    </row>
    <row r="58" spans="1:21" x14ac:dyDescent="0.25">
      <c r="A58" s="67" t="s">
        <v>28</v>
      </c>
      <c r="B58" s="68" t="s">
        <v>57</v>
      </c>
      <c r="C58" s="68" t="s">
        <v>107</v>
      </c>
      <c r="D58" s="68" t="s">
        <v>33</v>
      </c>
      <c r="E58" s="68" t="s">
        <v>34</v>
      </c>
      <c r="F58" s="68" t="s">
        <v>142</v>
      </c>
      <c r="K58" s="37"/>
      <c r="M58" s="67" t="s">
        <v>28</v>
      </c>
      <c r="N58" s="68" t="s">
        <v>57</v>
      </c>
      <c r="O58" s="68" t="s">
        <v>107</v>
      </c>
      <c r="P58" s="68" t="s">
        <v>33</v>
      </c>
      <c r="Q58" s="68" t="s">
        <v>34</v>
      </c>
      <c r="R58" s="68" t="s">
        <v>142</v>
      </c>
    </row>
    <row r="59" spans="1:21" x14ac:dyDescent="0.25">
      <c r="A59" s="12" t="s">
        <v>20</v>
      </c>
      <c r="B59" s="14">
        <v>0.13582905630270639</v>
      </c>
      <c r="C59">
        <v>9</v>
      </c>
      <c r="D59">
        <v>1.4927537063007201E-2</v>
      </c>
      <c r="K59" s="37"/>
      <c r="M59" s="12" t="s">
        <v>20</v>
      </c>
      <c r="N59" s="14">
        <v>0.16882711483372581</v>
      </c>
      <c r="O59">
        <v>9</v>
      </c>
      <c r="P59">
        <v>2.0078359283923625E-2</v>
      </c>
    </row>
    <row r="60" spans="1:21" x14ac:dyDescent="0.25">
      <c r="A60" s="12" t="s">
        <v>21</v>
      </c>
      <c r="B60" s="14">
        <v>0.18873527643581234</v>
      </c>
      <c r="C60">
        <v>12</v>
      </c>
      <c r="D60">
        <v>2.3412293590641054E-2</v>
      </c>
      <c r="K60" s="37"/>
      <c r="M60" s="12" t="s">
        <v>21</v>
      </c>
      <c r="N60" s="14">
        <v>0.18348449675573242</v>
      </c>
      <c r="O60">
        <v>18</v>
      </c>
      <c r="P60">
        <v>2.133572684061889E-2</v>
      </c>
    </row>
    <row r="61" spans="1:21" x14ac:dyDescent="0.25">
      <c r="A61" s="12" t="s">
        <v>22</v>
      </c>
      <c r="B61" s="14">
        <v>0.17114046178758144</v>
      </c>
      <c r="C61">
        <v>20</v>
      </c>
      <c r="D61">
        <v>4.4719487622771725E-2</v>
      </c>
      <c r="K61" s="37"/>
      <c r="M61" s="12" t="s">
        <v>22</v>
      </c>
      <c r="N61" s="14">
        <v>0.16593461077321658</v>
      </c>
      <c r="O61">
        <v>11</v>
      </c>
      <c r="P61">
        <v>1.085135127871621E-2</v>
      </c>
    </row>
    <row r="62" spans="1:21" x14ac:dyDescent="0.25">
      <c r="A62" s="12" t="s">
        <v>23</v>
      </c>
      <c r="B62" s="14">
        <v>0.15431926854782635</v>
      </c>
      <c r="C62">
        <v>18</v>
      </c>
      <c r="D62">
        <v>4.6748995061938539E-2</v>
      </c>
      <c r="K62" s="37"/>
      <c r="M62" s="12" t="s">
        <v>23</v>
      </c>
      <c r="N62" s="14">
        <v>0.11442974747882949</v>
      </c>
      <c r="O62">
        <v>18</v>
      </c>
      <c r="P62">
        <v>2.9722906164651799E-3</v>
      </c>
    </row>
    <row r="63" spans="1:21" x14ac:dyDescent="0.25">
      <c r="A63" s="12" t="s">
        <v>24</v>
      </c>
      <c r="B63" s="14">
        <v>0.14742287662294176</v>
      </c>
      <c r="C63">
        <v>9</v>
      </c>
      <c r="D63">
        <v>5.0555930970299874E-2</v>
      </c>
      <c r="K63" s="37"/>
      <c r="M63" s="12" t="s">
        <v>24</v>
      </c>
      <c r="N63" s="14">
        <v>0.1340654001881679</v>
      </c>
      <c r="O63">
        <v>12</v>
      </c>
      <c r="P63">
        <v>1.6101174832696179E-2</v>
      </c>
    </row>
    <row r="64" spans="1:21" x14ac:dyDescent="0.25">
      <c r="A64" s="69" t="s">
        <v>136</v>
      </c>
      <c r="B64" s="46"/>
      <c r="C64" s="46">
        <v>68</v>
      </c>
      <c r="D64" s="46">
        <v>0.18036424430865838</v>
      </c>
      <c r="E64" s="46">
        <v>63</v>
      </c>
      <c r="F64" s="46">
        <v>3.5579999999999998</v>
      </c>
      <c r="K64" s="37"/>
      <c r="M64" s="69" t="s">
        <v>136</v>
      </c>
      <c r="N64" s="46"/>
      <c r="O64" s="46">
        <v>68</v>
      </c>
      <c r="P64" s="46">
        <v>7.1338902852420089E-2</v>
      </c>
      <c r="Q64" s="46">
        <v>63</v>
      </c>
      <c r="R64" s="46">
        <v>3.5579999999999998</v>
      </c>
    </row>
    <row r="65" spans="1:22" x14ac:dyDescent="0.25">
      <c r="A65" t="s">
        <v>108</v>
      </c>
      <c r="K65" s="37"/>
      <c r="M65" t="s">
        <v>108</v>
      </c>
    </row>
    <row r="66" spans="1:22" x14ac:dyDescent="0.25">
      <c r="A66" s="68" t="s">
        <v>137</v>
      </c>
      <c r="B66" s="67" t="s">
        <v>138</v>
      </c>
      <c r="C66" s="68" t="s">
        <v>57</v>
      </c>
      <c r="D66" s="68" t="s">
        <v>99</v>
      </c>
      <c r="E66" s="68" t="s">
        <v>139</v>
      </c>
      <c r="F66" s="68" t="s">
        <v>100</v>
      </c>
      <c r="G66" s="68" t="s">
        <v>101</v>
      </c>
      <c r="H66" s="68" t="s">
        <v>140</v>
      </c>
      <c r="I66" s="68" t="s">
        <v>141</v>
      </c>
      <c r="J66" s="68" t="s">
        <v>121</v>
      </c>
      <c r="K66" s="37"/>
      <c r="M66" s="68" t="s">
        <v>137</v>
      </c>
      <c r="N66" s="67" t="s">
        <v>138</v>
      </c>
      <c r="O66" s="68" t="s">
        <v>57</v>
      </c>
      <c r="P66" s="68" t="s">
        <v>99</v>
      </c>
      <c r="Q66" s="68" t="s">
        <v>139</v>
      </c>
      <c r="R66" s="68" t="s">
        <v>100</v>
      </c>
      <c r="S66" s="68" t="s">
        <v>101</v>
      </c>
      <c r="T66" s="68" t="s">
        <v>140</v>
      </c>
      <c r="U66" s="68" t="s">
        <v>141</v>
      </c>
      <c r="V66" s="68" t="s">
        <v>121</v>
      </c>
    </row>
    <row r="67" spans="1:22" x14ac:dyDescent="0.25">
      <c r="A67" s="47" t="s">
        <v>20</v>
      </c>
      <c r="B67" s="70" t="s">
        <v>21</v>
      </c>
      <c r="C67" s="46">
        <v>5.2906220133105947E-2</v>
      </c>
      <c r="D67" s="46">
        <v>1.6683521306737795E-2</v>
      </c>
      <c r="E67" s="46">
        <v>3.1711662760150809</v>
      </c>
      <c r="F67" s="46">
        <v>-6.4537486762671209E-3</v>
      </c>
      <c r="G67" s="46">
        <v>0.11226618894247901</v>
      </c>
      <c r="H67" s="46">
        <v>0.17786097157868774</v>
      </c>
      <c r="I67" s="46">
        <v>5.9359968809373068E-2</v>
      </c>
      <c r="J67" s="46">
        <v>0.98878481011168651</v>
      </c>
      <c r="K67" s="37"/>
      <c r="M67" s="47" t="s">
        <v>20</v>
      </c>
      <c r="N67" s="70" t="s">
        <v>21</v>
      </c>
      <c r="O67" s="46">
        <v>1.4657381922006607E-2</v>
      </c>
      <c r="P67" s="46">
        <v>9.7140943021810731E-3</v>
      </c>
      <c r="Q67" s="46">
        <v>1.5088778702421732</v>
      </c>
      <c r="R67" s="46">
        <v>-1.9905365605153651E-2</v>
      </c>
      <c r="S67" s="46">
        <v>4.9220129449166865E-2</v>
      </c>
      <c r="T67" s="46">
        <v>0.8226392474399693</v>
      </c>
      <c r="U67" s="46">
        <v>3.4562747527160258E-2</v>
      </c>
      <c r="V67" s="46">
        <v>0.43557552227929397</v>
      </c>
    </row>
    <row r="68" spans="1:22" x14ac:dyDescent="0.25">
      <c r="A68" s="11" t="s">
        <v>20</v>
      </c>
      <c r="B68" s="12" t="s">
        <v>22</v>
      </c>
      <c r="C68" s="21">
        <v>3.5311405484875047E-2</v>
      </c>
      <c r="D68" s="21">
        <v>1.5186325251525133E-2</v>
      </c>
      <c r="E68" s="21">
        <v>2.3252106681521778</v>
      </c>
      <c r="F68" s="21">
        <v>-1.8721539760051371E-2</v>
      </c>
      <c r="G68" s="21">
        <v>8.9344350729801458E-2</v>
      </c>
      <c r="H68" s="21">
        <v>0.47547767565295362</v>
      </c>
      <c r="I68" s="21">
        <v>5.4032945244926418E-2</v>
      </c>
      <c r="J68" s="21">
        <v>0.65994851416895528</v>
      </c>
      <c r="K68" s="37"/>
      <c r="M68" s="11" t="s">
        <v>20</v>
      </c>
      <c r="N68" s="12" t="s">
        <v>22</v>
      </c>
      <c r="O68" s="21">
        <v>2.8925040605092267E-3</v>
      </c>
      <c r="P68" s="21">
        <v>1.0694865837721799E-2</v>
      </c>
      <c r="Q68" s="21">
        <v>0.2704572553221839</v>
      </c>
      <c r="R68" s="21">
        <v>-3.5159828590104934E-2</v>
      </c>
      <c r="S68" s="21">
        <v>4.0944836711123388E-2</v>
      </c>
      <c r="T68" s="21">
        <v>0.99969293996215269</v>
      </c>
      <c r="U68" s="21">
        <v>3.8052332650614161E-2</v>
      </c>
      <c r="V68" s="21">
        <v>8.5956958313248566E-2</v>
      </c>
    </row>
    <row r="69" spans="1:22" x14ac:dyDescent="0.25">
      <c r="A69" s="11" t="s">
        <v>20</v>
      </c>
      <c r="B69" s="12" t="s">
        <v>23</v>
      </c>
      <c r="C69" s="21">
        <v>1.8490212245119958E-2</v>
      </c>
      <c r="D69" s="21">
        <v>1.5445939360761475E-2</v>
      </c>
      <c r="E69" s="21">
        <v>1.1970921167858581</v>
      </c>
      <c r="F69" s="21">
        <v>-3.646644000046937E-2</v>
      </c>
      <c r="G69" s="21">
        <v>7.3446864490709279E-2</v>
      </c>
      <c r="H69" s="21">
        <v>0.91489812635186862</v>
      </c>
      <c r="I69" s="21">
        <v>5.4956652245589328E-2</v>
      </c>
      <c r="J69" s="21">
        <v>0.34557072793554705</v>
      </c>
      <c r="K69" s="37"/>
      <c r="M69" s="11" t="s">
        <v>20</v>
      </c>
      <c r="N69" s="12" t="s">
        <v>23</v>
      </c>
      <c r="O69" s="21">
        <v>5.4397367354896323E-2</v>
      </c>
      <c r="P69" s="21">
        <v>9.7140943021810731E-3</v>
      </c>
      <c r="Q69" s="21">
        <v>5.5998393326985374</v>
      </c>
      <c r="R69" s="21">
        <v>1.9834619827736065E-2</v>
      </c>
      <c r="S69" s="21">
        <v>8.8960114882056573E-2</v>
      </c>
      <c r="T69" s="21">
        <v>1.7561771433304285E-3</v>
      </c>
      <c r="U69" s="21">
        <v>3.4562747527160258E-2</v>
      </c>
      <c r="V69" s="21">
        <v>1.6165343730760775</v>
      </c>
    </row>
    <row r="70" spans="1:22" x14ac:dyDescent="0.25">
      <c r="A70" s="11" t="s">
        <v>20</v>
      </c>
      <c r="B70" s="12" t="s">
        <v>24</v>
      </c>
      <c r="C70" s="21">
        <v>1.1593820320235371E-2</v>
      </c>
      <c r="D70" s="21">
        <v>1.7835434495644547E-2</v>
      </c>
      <c r="E70" s="21">
        <v>0.65004417599507358</v>
      </c>
      <c r="F70" s="21">
        <v>-5.1864655615267929E-2</v>
      </c>
      <c r="G70" s="21">
        <v>7.5052296255738671E-2</v>
      </c>
      <c r="H70" s="21">
        <v>0.99059441143773708</v>
      </c>
      <c r="I70" s="21">
        <v>6.34584759355033E-2</v>
      </c>
      <c r="J70" s="21">
        <v>0.21668139199835787</v>
      </c>
      <c r="K70" s="37"/>
      <c r="M70" s="11" t="s">
        <v>20</v>
      </c>
      <c r="N70" s="12" t="s">
        <v>24</v>
      </c>
      <c r="O70" s="21">
        <v>3.4761714645557912E-2</v>
      </c>
      <c r="P70" s="21">
        <v>1.0492421048719463E-2</v>
      </c>
      <c r="Q70" s="21">
        <v>3.3130308519024187</v>
      </c>
      <c r="R70" s="21">
        <v>-2.5703194457859374E-3</v>
      </c>
      <c r="S70" s="21">
        <v>7.2093748736901761E-2</v>
      </c>
      <c r="T70" s="21">
        <v>0.14522429185936547</v>
      </c>
      <c r="U70" s="21">
        <v>3.7332034091343849E-2</v>
      </c>
      <c r="V70" s="21">
        <v>1.0330188633025541</v>
      </c>
    </row>
    <row r="71" spans="1:22" x14ac:dyDescent="0.25">
      <c r="A71" s="11" t="s">
        <v>21</v>
      </c>
      <c r="B71" s="12" t="s">
        <v>22</v>
      </c>
      <c r="C71" s="21">
        <v>1.75948146482309E-2</v>
      </c>
      <c r="D71" s="21">
        <v>1.3815268154800922E-2</v>
      </c>
      <c r="E71" s="21">
        <v>1.2735774978147314</v>
      </c>
      <c r="F71" s="21">
        <v>-3.155990944655078E-2</v>
      </c>
      <c r="G71" s="21">
        <v>6.6749538743012579E-2</v>
      </c>
      <c r="H71" s="21">
        <v>0.89562371223986637</v>
      </c>
      <c r="I71" s="21">
        <v>4.9154724094781679E-2</v>
      </c>
      <c r="J71" s="21">
        <v>0.32883629594273117</v>
      </c>
      <c r="K71" s="37"/>
      <c r="M71" s="11" t="s">
        <v>21</v>
      </c>
      <c r="N71" s="12" t="s">
        <v>22</v>
      </c>
      <c r="O71" s="21">
        <v>1.7549885982515834E-2</v>
      </c>
      <c r="P71" s="21">
        <v>9.1063501241155833E-3</v>
      </c>
      <c r="Q71" s="21">
        <v>1.9272140586863602</v>
      </c>
      <c r="R71" s="21">
        <v>-1.485050775908741E-2</v>
      </c>
      <c r="S71" s="21">
        <v>4.9950279724119077E-2</v>
      </c>
      <c r="T71" s="21">
        <v>0.65337715871235647</v>
      </c>
      <c r="U71" s="21">
        <v>3.2400393741603244E-2</v>
      </c>
      <c r="V71" s="21">
        <v>0.52153248059254254</v>
      </c>
    </row>
    <row r="72" spans="1:22" x14ac:dyDescent="0.25">
      <c r="A72" s="11" t="s">
        <v>21</v>
      </c>
      <c r="B72" s="12" t="s">
        <v>23</v>
      </c>
      <c r="C72" s="21">
        <v>3.4416007887985989E-2</v>
      </c>
      <c r="D72" s="21">
        <v>1.410014901624331E-2</v>
      </c>
      <c r="E72" s="21">
        <v>2.4408258273255763</v>
      </c>
      <c r="F72" s="21">
        <v>-1.5752322311807704E-2</v>
      </c>
      <c r="G72" s="21">
        <v>8.4584338087779681E-2</v>
      </c>
      <c r="H72" s="21">
        <v>0.42583322975033588</v>
      </c>
      <c r="I72" s="21">
        <v>5.0168330199793693E-2</v>
      </c>
      <c r="J72" s="21">
        <v>0.6432140821761394</v>
      </c>
      <c r="K72" s="37"/>
      <c r="M72" s="11" t="s">
        <v>21</v>
      </c>
      <c r="N72" s="12" t="s">
        <v>23</v>
      </c>
      <c r="O72" s="21">
        <v>6.905474927690293E-2</v>
      </c>
      <c r="P72" s="21">
        <v>7.9315247845403516E-3</v>
      </c>
      <c r="Q72" s="21">
        <v>8.7063649364747953</v>
      </c>
      <c r="R72" s="21">
        <v>4.0834384093508355E-2</v>
      </c>
      <c r="S72" s="21">
        <v>9.7275114460297504E-2</v>
      </c>
      <c r="T72" s="21">
        <v>5.6589642227766745E-7</v>
      </c>
      <c r="U72" s="21">
        <v>2.8220365183394571E-2</v>
      </c>
      <c r="V72" s="21">
        <v>2.0521098953553714</v>
      </c>
    </row>
    <row r="73" spans="1:22" x14ac:dyDescent="0.25">
      <c r="A73" s="11" t="s">
        <v>21</v>
      </c>
      <c r="B73" s="12" t="s">
        <v>24</v>
      </c>
      <c r="C73" s="21">
        <v>4.1312399812870576E-2</v>
      </c>
      <c r="D73" s="21">
        <v>1.6683521306737795E-2</v>
      </c>
      <c r="E73" s="21">
        <v>2.4762398209175531</v>
      </c>
      <c r="F73" s="21">
        <v>-1.8047568996502492E-2</v>
      </c>
      <c r="G73" s="21">
        <v>0.10067236862224364</v>
      </c>
      <c r="H73" s="21">
        <v>0.41103720811793898</v>
      </c>
      <c r="I73" s="21">
        <v>5.9359968809373068E-2</v>
      </c>
      <c r="J73" s="21">
        <v>0.77210341811332861</v>
      </c>
      <c r="K73" s="37"/>
      <c r="M73" s="11" t="s">
        <v>21</v>
      </c>
      <c r="N73" s="12" t="s">
        <v>24</v>
      </c>
      <c r="O73" s="21">
        <v>4.9419096567564519E-2</v>
      </c>
      <c r="P73" s="21">
        <v>8.8677142917283E-3</v>
      </c>
      <c r="Q73" s="21">
        <v>5.5729238608490208</v>
      </c>
      <c r="R73" s="21">
        <v>1.7867769117595231E-2</v>
      </c>
      <c r="S73" s="21">
        <v>8.0970424017533807E-2</v>
      </c>
      <c r="T73" s="21">
        <v>1.8683982573508562E-3</v>
      </c>
      <c r="U73" s="21">
        <v>3.1551327449969288E-2</v>
      </c>
      <c r="V73" s="21">
        <v>1.468594385581848</v>
      </c>
    </row>
    <row r="74" spans="1:22" x14ac:dyDescent="0.25">
      <c r="A74" s="11" t="s">
        <v>22</v>
      </c>
      <c r="B74" s="12" t="s">
        <v>23</v>
      </c>
      <c r="C74" s="21">
        <v>1.6821193239755089E-2</v>
      </c>
      <c r="D74" s="21">
        <v>1.2292224930133806E-2</v>
      </c>
      <c r="E74" s="21">
        <v>1.368441704846999</v>
      </c>
      <c r="F74" s="21">
        <v>-2.6914543061660988E-2</v>
      </c>
      <c r="G74" s="21">
        <v>6.0556929541171166E-2</v>
      </c>
      <c r="H74" s="21">
        <v>0.86860906391320536</v>
      </c>
      <c r="I74" s="21">
        <v>4.3735736301416077E-2</v>
      </c>
      <c r="J74" s="21">
        <v>0.31437778623340823</v>
      </c>
      <c r="K74" s="37"/>
      <c r="M74" s="11" t="s">
        <v>22</v>
      </c>
      <c r="N74" s="12" t="s">
        <v>23</v>
      </c>
      <c r="O74" s="21">
        <v>5.1504863294387096E-2</v>
      </c>
      <c r="P74" s="21">
        <v>9.1063501241155833E-3</v>
      </c>
      <c r="Q74" s="21">
        <v>5.6559282909616098</v>
      </c>
      <c r="R74" s="21">
        <v>1.9104469552783852E-2</v>
      </c>
      <c r="S74" s="21">
        <v>8.3905257035990333E-2</v>
      </c>
      <c r="T74" s="21">
        <v>1.5425952271971299E-3</v>
      </c>
      <c r="U74" s="21">
        <v>3.2400393741603244E-2</v>
      </c>
      <c r="V74" s="21">
        <v>1.5305774147628288</v>
      </c>
    </row>
    <row r="75" spans="1:22" x14ac:dyDescent="0.25">
      <c r="A75" s="11" t="s">
        <v>22</v>
      </c>
      <c r="B75" s="12" t="s">
        <v>24</v>
      </c>
      <c r="C75" s="21">
        <v>2.3717585164639676E-2</v>
      </c>
      <c r="D75" s="21">
        <v>1.5186325251525133E-2</v>
      </c>
      <c r="E75" s="21">
        <v>1.5617725007080145</v>
      </c>
      <c r="F75" s="21">
        <v>-3.0315360080286742E-2</v>
      </c>
      <c r="G75" s="21">
        <v>7.7750530409566088E-2</v>
      </c>
      <c r="H75" s="21">
        <v>0.80362593623417422</v>
      </c>
      <c r="I75" s="21">
        <v>5.4032945244926418E-2</v>
      </c>
      <c r="J75" s="21">
        <v>0.44326712217059744</v>
      </c>
      <c r="K75" s="37"/>
      <c r="M75" s="11" t="s">
        <v>22</v>
      </c>
      <c r="N75" s="12" t="s">
        <v>24</v>
      </c>
      <c r="O75" s="21">
        <v>3.1869210585048685E-2</v>
      </c>
      <c r="P75" s="21">
        <v>9.9324158156474888E-3</v>
      </c>
      <c r="Q75" s="21">
        <v>3.2086061615384707</v>
      </c>
      <c r="R75" s="21">
        <v>-3.4703248870250752E-3</v>
      </c>
      <c r="S75" s="21">
        <v>6.7208746057122445E-2</v>
      </c>
      <c r="T75" s="21">
        <v>0.16876202091064785</v>
      </c>
      <c r="U75" s="21">
        <v>3.533953547207376E-2</v>
      </c>
      <c r="V75" s="21">
        <v>0.94706190498930543</v>
      </c>
    </row>
    <row r="76" spans="1:22" x14ac:dyDescent="0.25">
      <c r="A76" s="48" t="s">
        <v>23</v>
      </c>
      <c r="B76" s="66" t="s">
        <v>24</v>
      </c>
      <c r="C76" s="41">
        <v>6.8963919248845873E-3</v>
      </c>
      <c r="D76" s="41">
        <v>1.5445939360761475E-2</v>
      </c>
      <c r="E76" s="41">
        <v>0.44648575679404967</v>
      </c>
      <c r="F76" s="41">
        <v>-4.8060260320704741E-2</v>
      </c>
      <c r="G76" s="41">
        <v>6.1853044170473916E-2</v>
      </c>
      <c r="H76" s="41">
        <v>0.99778921590358283</v>
      </c>
      <c r="I76" s="41">
        <v>5.4956652245589328E-2</v>
      </c>
      <c r="J76" s="41">
        <v>0.12888933593718918</v>
      </c>
      <c r="K76" s="37"/>
      <c r="M76" s="48" t="s">
        <v>23</v>
      </c>
      <c r="N76" s="66" t="s">
        <v>24</v>
      </c>
      <c r="O76" s="41">
        <v>1.9635652709338411E-2</v>
      </c>
      <c r="P76" s="41">
        <v>8.8677142917283E-3</v>
      </c>
      <c r="Q76" s="41">
        <v>2.2142856731022915</v>
      </c>
      <c r="R76" s="41">
        <v>-1.1915674740630877E-2</v>
      </c>
      <c r="S76" s="41">
        <v>5.1186980159307699E-2</v>
      </c>
      <c r="T76" s="41">
        <v>0.52457336303649915</v>
      </c>
      <c r="U76" s="41">
        <v>3.1551327449969288E-2</v>
      </c>
      <c r="V76" s="41">
        <v>0.5835155097735234</v>
      </c>
    </row>
    <row r="77" spans="1:22" ht="15.75" thickBot="1" x14ac:dyDescent="0.3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4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</row>
    <row r="78" spans="1:22" x14ac:dyDescent="0.25">
      <c r="A78" s="43" t="s">
        <v>48</v>
      </c>
      <c r="K78" s="37"/>
      <c r="M78" s="43" t="s">
        <v>48</v>
      </c>
    </row>
    <row r="79" spans="1:22" x14ac:dyDescent="0.25">
      <c r="A79" t="s">
        <v>96</v>
      </c>
      <c r="K79" s="37"/>
      <c r="M79" t="s">
        <v>96</v>
      </c>
    </row>
    <row r="80" spans="1:22" x14ac:dyDescent="0.25">
      <c r="K80" s="37"/>
    </row>
    <row r="81" spans="1:21" x14ac:dyDescent="0.25">
      <c r="A81" t="s">
        <v>97</v>
      </c>
      <c r="F81" t="s">
        <v>98</v>
      </c>
      <c r="G81">
        <v>0.1</v>
      </c>
      <c r="K81" s="37"/>
      <c r="M81" t="s">
        <v>97</v>
      </c>
      <c r="R81" t="s">
        <v>98</v>
      </c>
      <c r="S81">
        <v>0.01</v>
      </c>
    </row>
    <row r="82" spans="1:21" x14ac:dyDescent="0.25">
      <c r="A82" s="67" t="s">
        <v>28</v>
      </c>
      <c r="B82" s="68" t="s">
        <v>29</v>
      </c>
      <c r="C82" s="68" t="s">
        <v>30</v>
      </c>
      <c r="D82" s="68" t="s">
        <v>57</v>
      </c>
      <c r="E82" s="68" t="s">
        <v>31</v>
      </c>
      <c r="F82" s="68" t="s">
        <v>33</v>
      </c>
      <c r="G82" s="68" t="s">
        <v>99</v>
      </c>
      <c r="H82" s="68" t="s">
        <v>100</v>
      </c>
      <c r="I82" s="68" t="s">
        <v>101</v>
      </c>
      <c r="K82" s="37"/>
      <c r="M82" s="67" t="s">
        <v>28</v>
      </c>
      <c r="N82" s="68" t="s">
        <v>29</v>
      </c>
      <c r="O82" s="68" t="s">
        <v>30</v>
      </c>
      <c r="P82" s="68" t="s">
        <v>57</v>
      </c>
      <c r="Q82" s="68" t="s">
        <v>31</v>
      </c>
      <c r="R82" s="68" t="s">
        <v>33</v>
      </c>
      <c r="S82" s="68" t="s">
        <v>99</v>
      </c>
      <c r="T82" s="68" t="s">
        <v>100</v>
      </c>
      <c r="U82" s="68" t="s">
        <v>101</v>
      </c>
    </row>
    <row r="83" spans="1:21" x14ac:dyDescent="0.25">
      <c r="A83" s="12" t="s">
        <v>20</v>
      </c>
      <c r="B83">
        <v>20</v>
      </c>
      <c r="C83" s="14">
        <v>2.7377920173935468</v>
      </c>
      <c r="D83" s="14">
        <v>0.13688960086967733</v>
      </c>
      <c r="E83">
        <v>1.4028369603336886E-2</v>
      </c>
      <c r="F83">
        <v>0.26653902246340111</v>
      </c>
      <c r="G83">
        <v>1.5517845755951266E-2</v>
      </c>
      <c r="H83">
        <v>0.11122348422183197</v>
      </c>
      <c r="I83">
        <v>0.16255571751752271</v>
      </c>
      <c r="K83" s="37"/>
      <c r="M83" s="12" t="s">
        <v>20</v>
      </c>
      <c r="N83">
        <v>22</v>
      </c>
      <c r="O83" s="14">
        <v>1.8879633856373887</v>
      </c>
      <c r="P83" s="14">
        <v>8.5816517528972222E-2</v>
      </c>
      <c r="Q83">
        <v>2.5281922628678987E-3</v>
      </c>
      <c r="R83">
        <v>5.3092037520225878E-2</v>
      </c>
      <c r="S83">
        <v>1.7517791744881734E-2</v>
      </c>
      <c r="T83">
        <v>4.0247900067058764E-2</v>
      </c>
      <c r="U83">
        <v>0.13138513499088567</v>
      </c>
    </row>
    <row r="84" spans="1:21" x14ac:dyDescent="0.25">
      <c r="A84" s="12" t="s">
        <v>21</v>
      </c>
      <c r="B84">
        <v>33</v>
      </c>
      <c r="C84" s="14">
        <v>3.4224153874702701</v>
      </c>
      <c r="D84" s="14">
        <v>0.10370955719606879</v>
      </c>
      <c r="E84">
        <v>3.7306929429146794E-3</v>
      </c>
      <c r="F84">
        <v>0.11938217417326966</v>
      </c>
      <c r="G84">
        <v>1.2080626536669432E-2</v>
      </c>
      <c r="H84">
        <v>8.3728512484994688E-2</v>
      </c>
      <c r="I84">
        <v>0.1236906019071429</v>
      </c>
      <c r="K84" s="37"/>
      <c r="M84" s="12" t="s">
        <v>21</v>
      </c>
      <c r="N84">
        <v>45</v>
      </c>
      <c r="O84" s="14">
        <v>5.1929493869524546</v>
      </c>
      <c r="P84" s="14">
        <v>0.1153988752656101</v>
      </c>
      <c r="Q84">
        <v>1.182061506270014E-2</v>
      </c>
      <c r="R84">
        <v>0.52010706275880625</v>
      </c>
      <c r="S84">
        <v>1.2248543321622667E-2</v>
      </c>
      <c r="T84">
        <v>8.3537029136986296E-2</v>
      </c>
      <c r="U84">
        <v>0.14726072139423391</v>
      </c>
    </row>
    <row r="85" spans="1:21" x14ac:dyDescent="0.25">
      <c r="A85" s="12" t="s">
        <v>22</v>
      </c>
      <c r="B85">
        <v>53</v>
      </c>
      <c r="C85" s="14">
        <v>5.8703057985462976</v>
      </c>
      <c r="D85" s="14">
        <v>0.11076048676502448</v>
      </c>
      <c r="E85">
        <v>2.5247747985751154E-3</v>
      </c>
      <c r="F85">
        <v>0.13128828952590607</v>
      </c>
      <c r="G85">
        <v>9.5325368716633156E-3</v>
      </c>
      <c r="H85">
        <v>9.499391664016249E-2</v>
      </c>
      <c r="I85">
        <v>0.12652705688988647</v>
      </c>
      <c r="K85" s="37"/>
      <c r="M85" s="12" t="s">
        <v>22</v>
      </c>
      <c r="N85">
        <v>44</v>
      </c>
      <c r="O85" s="14">
        <v>3.6558567428233681</v>
      </c>
      <c r="P85" s="14">
        <v>8.3087653245985646E-2</v>
      </c>
      <c r="Q85">
        <v>2.7737883100645185E-3</v>
      </c>
      <c r="R85">
        <v>0.11927289733277413</v>
      </c>
      <c r="S85">
        <v>1.2386949334219596E-2</v>
      </c>
      <c r="T85">
        <v>5.0865774829370922E-2</v>
      </c>
      <c r="U85">
        <v>0.11530953166260037</v>
      </c>
    </row>
    <row r="86" spans="1:21" x14ac:dyDescent="0.25">
      <c r="A86" s="12" t="s">
        <v>23</v>
      </c>
      <c r="B86">
        <v>43</v>
      </c>
      <c r="C86" s="14">
        <v>5.1977534303339095</v>
      </c>
      <c r="D86" s="14">
        <v>0.12087798675195138</v>
      </c>
      <c r="E86">
        <v>1.6911868197789094E-3</v>
      </c>
      <c r="F86">
        <v>7.1029846430714402E-2</v>
      </c>
      <c r="G86">
        <v>1.0583082966334674E-2</v>
      </c>
      <c r="H86">
        <v>0.10337384048193196</v>
      </c>
      <c r="I86">
        <v>0.1383821330219708</v>
      </c>
      <c r="K86" s="37"/>
      <c r="M86" s="12" t="s">
        <v>23</v>
      </c>
      <c r="N86">
        <v>54</v>
      </c>
      <c r="O86" s="14">
        <v>5.8176798616988208</v>
      </c>
      <c r="P86" s="14">
        <v>0.10773481225368187</v>
      </c>
      <c r="Q86">
        <v>1.1209547410442779E-2</v>
      </c>
      <c r="R86">
        <v>0.59410601275346686</v>
      </c>
      <c r="S86">
        <v>1.1181339123053314E-2</v>
      </c>
      <c r="T86">
        <v>7.8649059173005353E-2</v>
      </c>
      <c r="U86">
        <v>0.13682056533435838</v>
      </c>
    </row>
    <row r="87" spans="1:21" x14ac:dyDescent="0.25">
      <c r="A87" s="66" t="s">
        <v>24</v>
      </c>
      <c r="B87">
        <v>24</v>
      </c>
      <c r="C87" s="14">
        <v>3.3493390392994504</v>
      </c>
      <c r="D87" s="14">
        <v>0.13955579330414378</v>
      </c>
      <c r="E87">
        <v>9.6026326699639418E-3</v>
      </c>
      <c r="F87">
        <v>0.22086055140917077</v>
      </c>
      <c r="G87">
        <v>1.4165790274033857E-2</v>
      </c>
      <c r="H87">
        <v>0.11612594155150413</v>
      </c>
      <c r="I87">
        <v>0.16298564505678342</v>
      </c>
      <c r="K87" s="37"/>
      <c r="M87" s="66" t="s">
        <v>24</v>
      </c>
      <c r="N87">
        <v>35</v>
      </c>
      <c r="O87" s="14">
        <v>4.2151199510200374</v>
      </c>
      <c r="P87" s="14">
        <v>0.12043199860057249</v>
      </c>
      <c r="Q87">
        <v>8.7962582681931384E-4</v>
      </c>
      <c r="R87">
        <v>2.9907278111856742E-2</v>
      </c>
      <c r="S87">
        <v>1.3888542665063402E-2</v>
      </c>
      <c r="T87">
        <v>8.4304060957253346E-2</v>
      </c>
      <c r="U87">
        <v>0.15655993624389164</v>
      </c>
    </row>
    <row r="88" spans="1:21" x14ac:dyDescent="0.25">
      <c r="A88" s="46"/>
      <c r="B88" s="46"/>
      <c r="C88" s="46"/>
      <c r="D88" s="46"/>
      <c r="E88" s="46"/>
      <c r="F88" s="46"/>
      <c r="G88" s="46"/>
      <c r="H88" s="46"/>
      <c r="I88" s="46"/>
      <c r="K88" s="37"/>
      <c r="M88" s="46"/>
      <c r="N88" s="46"/>
      <c r="O88" s="46"/>
      <c r="P88" s="46"/>
      <c r="Q88" s="46"/>
      <c r="R88" s="46"/>
      <c r="S88" s="46"/>
      <c r="T88" s="46"/>
      <c r="U88" s="46"/>
    </row>
    <row r="89" spans="1:21" x14ac:dyDescent="0.25">
      <c r="A89" t="s">
        <v>32</v>
      </c>
      <c r="K89" s="37"/>
      <c r="M89" t="s">
        <v>32</v>
      </c>
    </row>
    <row r="90" spans="1:21" x14ac:dyDescent="0.25">
      <c r="A90" s="67" t="s">
        <v>102</v>
      </c>
      <c r="B90" s="68" t="s">
        <v>33</v>
      </c>
      <c r="C90" s="68" t="s">
        <v>34</v>
      </c>
      <c r="D90" s="68" t="s">
        <v>35</v>
      </c>
      <c r="E90" s="68" t="s">
        <v>36</v>
      </c>
      <c r="F90" s="68" t="s">
        <v>103</v>
      </c>
      <c r="G90" s="68" t="s">
        <v>37</v>
      </c>
      <c r="H90" s="68" t="s">
        <v>104</v>
      </c>
      <c r="I90" s="68" t="s">
        <v>105</v>
      </c>
      <c r="K90" s="37"/>
      <c r="M90" s="67" t="s">
        <v>102</v>
      </c>
      <c r="N90" s="68" t="s">
        <v>33</v>
      </c>
      <c r="O90" s="68" t="s">
        <v>34</v>
      </c>
      <c r="P90" s="68" t="s">
        <v>35</v>
      </c>
      <c r="Q90" s="68" t="s">
        <v>36</v>
      </c>
      <c r="R90" s="68" t="s">
        <v>103</v>
      </c>
      <c r="S90" s="68" t="s">
        <v>37</v>
      </c>
      <c r="T90" s="68" t="s">
        <v>104</v>
      </c>
      <c r="U90" s="68" t="s">
        <v>105</v>
      </c>
    </row>
    <row r="91" spans="1:21" x14ac:dyDescent="0.25">
      <c r="A91" s="37" t="s">
        <v>38</v>
      </c>
      <c r="B91">
        <v>2.800634525357848E-2</v>
      </c>
      <c r="C91">
        <v>4</v>
      </c>
      <c r="D91">
        <v>7.0015863133946199E-3</v>
      </c>
      <c r="E91">
        <v>1.4537964025300942</v>
      </c>
      <c r="F91">
        <v>0.21856089857985123</v>
      </c>
      <c r="G91">
        <v>1.9786223612338139</v>
      </c>
      <c r="H91">
        <v>0.22685353712616688</v>
      </c>
      <c r="I91">
        <v>1.0383454982959317E-2</v>
      </c>
      <c r="K91" s="37"/>
      <c r="M91" s="37" t="s">
        <v>38</v>
      </c>
      <c r="N91">
        <v>4.2562436222084443E-2</v>
      </c>
      <c r="O91">
        <v>4</v>
      </c>
      <c r="P91">
        <v>1.0640609055521111E-2</v>
      </c>
      <c r="Q91">
        <v>1.5761047874882215</v>
      </c>
      <c r="R91">
        <v>0.18218222900808551</v>
      </c>
      <c r="S91">
        <v>3.4168020459228337</v>
      </c>
      <c r="T91">
        <v>0.20819410706146715</v>
      </c>
      <c r="U91">
        <v>1.1390849293533113E-2</v>
      </c>
    </row>
    <row r="92" spans="1:21" x14ac:dyDescent="0.25">
      <c r="A92" s="37" t="s">
        <v>39</v>
      </c>
      <c r="B92">
        <v>0.80909988400246213</v>
      </c>
      <c r="C92">
        <v>168</v>
      </c>
      <c r="D92">
        <v>4.8160707381098939E-3</v>
      </c>
      <c r="K92" s="37"/>
      <c r="M92" s="37" t="s">
        <v>39</v>
      </c>
      <c r="N92">
        <v>1.3164852884771299</v>
      </c>
      <c r="O92">
        <v>195</v>
      </c>
      <c r="P92">
        <v>6.7512066075750251E-3</v>
      </c>
    </row>
    <row r="93" spans="1:21" x14ac:dyDescent="0.25">
      <c r="A93" s="42" t="s">
        <v>40</v>
      </c>
      <c r="B93" s="41">
        <v>0.83710622925604061</v>
      </c>
      <c r="C93" s="41">
        <v>172</v>
      </c>
      <c r="D93" s="41">
        <v>4.8668966817211664E-3</v>
      </c>
      <c r="E93" s="41"/>
      <c r="F93" s="41"/>
      <c r="G93" s="41"/>
      <c r="H93" s="41"/>
      <c r="I93" s="41"/>
      <c r="K93" s="37"/>
      <c r="M93" s="42" t="s">
        <v>40</v>
      </c>
      <c r="N93" s="41">
        <v>1.3590477246992143</v>
      </c>
      <c r="O93" s="41">
        <v>199</v>
      </c>
      <c r="P93" s="41">
        <v>6.8293855512523332E-3</v>
      </c>
      <c r="Q93" s="41"/>
      <c r="R93" s="41"/>
      <c r="S93" s="41"/>
      <c r="T93" s="41"/>
      <c r="U93" s="41"/>
    </row>
    <row r="94" spans="1:21" x14ac:dyDescent="0.25">
      <c r="K94" s="37"/>
    </row>
    <row r="95" spans="1:21" x14ac:dyDescent="0.25">
      <c r="A95" t="s">
        <v>116</v>
      </c>
      <c r="D95" t="s">
        <v>117</v>
      </c>
      <c r="E95">
        <v>0.1</v>
      </c>
      <c r="K95" s="37"/>
      <c r="M95" t="s">
        <v>116</v>
      </c>
      <c r="P95" t="s">
        <v>117</v>
      </c>
      <c r="Q95">
        <v>0.01</v>
      </c>
    </row>
    <row r="96" spans="1:21" x14ac:dyDescent="0.25">
      <c r="A96" s="67" t="s">
        <v>28</v>
      </c>
      <c r="B96" s="68" t="s">
        <v>57</v>
      </c>
      <c r="C96" s="68" t="s">
        <v>107</v>
      </c>
      <c r="D96" s="68" t="s">
        <v>33</v>
      </c>
      <c r="E96" s="68" t="s">
        <v>34</v>
      </c>
      <c r="F96" s="68" t="s">
        <v>142</v>
      </c>
      <c r="K96" s="37"/>
      <c r="M96" s="67" t="s">
        <v>28</v>
      </c>
      <c r="N96" s="68" t="s">
        <v>57</v>
      </c>
      <c r="O96" s="68" t="s">
        <v>107</v>
      </c>
      <c r="P96" s="68" t="s">
        <v>33</v>
      </c>
      <c r="Q96" s="68" t="s">
        <v>34</v>
      </c>
      <c r="R96" s="68" t="s">
        <v>142</v>
      </c>
    </row>
    <row r="97" spans="1:22" x14ac:dyDescent="0.25">
      <c r="A97" s="12" t="s">
        <v>20</v>
      </c>
      <c r="B97" s="14">
        <v>0.13688960086967733</v>
      </c>
      <c r="C97">
        <v>20</v>
      </c>
      <c r="D97">
        <v>0.26653902246340111</v>
      </c>
      <c r="K97" s="37"/>
      <c r="M97" s="12" t="s">
        <v>20</v>
      </c>
      <c r="N97" s="14">
        <v>8.5816517528972222E-2</v>
      </c>
      <c r="O97">
        <v>22</v>
      </c>
      <c r="P97">
        <v>5.3092037520225878E-2</v>
      </c>
    </row>
    <row r="98" spans="1:22" x14ac:dyDescent="0.25">
      <c r="A98" s="12" t="s">
        <v>21</v>
      </c>
      <c r="B98" s="14">
        <v>0.10370955719606879</v>
      </c>
      <c r="C98">
        <v>33</v>
      </c>
      <c r="D98">
        <v>0.11938217417326966</v>
      </c>
      <c r="K98" s="37"/>
      <c r="M98" s="12" t="s">
        <v>21</v>
      </c>
      <c r="N98" s="14">
        <v>0.1153988752656101</v>
      </c>
      <c r="O98">
        <v>45</v>
      </c>
      <c r="P98">
        <v>0.52010706275880625</v>
      </c>
    </row>
    <row r="99" spans="1:22" x14ac:dyDescent="0.25">
      <c r="A99" s="12" t="s">
        <v>22</v>
      </c>
      <c r="B99" s="14">
        <v>0.11076048676502448</v>
      </c>
      <c r="C99">
        <v>53</v>
      </c>
      <c r="D99">
        <v>0.13128828952590607</v>
      </c>
      <c r="K99" s="37"/>
      <c r="M99" s="12" t="s">
        <v>22</v>
      </c>
      <c r="N99" s="14">
        <v>8.3087653245985646E-2</v>
      </c>
      <c r="O99">
        <v>44</v>
      </c>
      <c r="P99">
        <v>0.11927289733277413</v>
      </c>
    </row>
    <row r="100" spans="1:22" x14ac:dyDescent="0.25">
      <c r="A100" s="12" t="s">
        <v>23</v>
      </c>
      <c r="B100" s="14">
        <v>0.12087798675195138</v>
      </c>
      <c r="C100">
        <v>43</v>
      </c>
      <c r="D100">
        <v>7.1029846430714402E-2</v>
      </c>
      <c r="K100" s="37"/>
      <c r="M100" s="12" t="s">
        <v>23</v>
      </c>
      <c r="N100" s="14">
        <v>0.10773481225368187</v>
      </c>
      <c r="O100">
        <v>54</v>
      </c>
      <c r="P100">
        <v>0.59410601275346686</v>
      </c>
    </row>
    <row r="101" spans="1:22" x14ac:dyDescent="0.25">
      <c r="A101" s="12" t="s">
        <v>24</v>
      </c>
      <c r="B101" s="14">
        <v>0.13955579330414378</v>
      </c>
      <c r="C101">
        <v>24</v>
      </c>
      <c r="D101">
        <v>0.22086055140917077</v>
      </c>
      <c r="K101" s="37"/>
      <c r="M101" s="12" t="s">
        <v>24</v>
      </c>
      <c r="N101" s="14">
        <v>0.12043199860057249</v>
      </c>
      <c r="O101">
        <v>35</v>
      </c>
      <c r="P101">
        <v>2.9907278111856742E-2</v>
      </c>
    </row>
    <row r="102" spans="1:22" x14ac:dyDescent="0.25">
      <c r="A102" s="69" t="s">
        <v>136</v>
      </c>
      <c r="B102" s="46"/>
      <c r="C102" s="46">
        <v>173</v>
      </c>
      <c r="D102" s="46">
        <v>0.80909988400246213</v>
      </c>
      <c r="E102" s="46">
        <v>168</v>
      </c>
      <c r="F102" s="46">
        <v>3.508</v>
      </c>
      <c r="K102" s="37"/>
      <c r="M102" s="69" t="s">
        <v>136</v>
      </c>
      <c r="N102" s="46"/>
      <c r="O102" s="46">
        <v>200</v>
      </c>
      <c r="P102" s="46">
        <v>1.3164852884771299</v>
      </c>
      <c r="Q102" s="46">
        <v>195</v>
      </c>
      <c r="R102" s="46">
        <v>4.6674615384615388</v>
      </c>
    </row>
    <row r="103" spans="1:22" x14ac:dyDescent="0.25">
      <c r="A103" t="s">
        <v>108</v>
      </c>
      <c r="K103" s="37"/>
      <c r="M103" t="s">
        <v>108</v>
      </c>
    </row>
    <row r="104" spans="1:22" x14ac:dyDescent="0.25">
      <c r="A104" s="68" t="s">
        <v>137</v>
      </c>
      <c r="B104" s="67" t="s">
        <v>138</v>
      </c>
      <c r="C104" s="68" t="s">
        <v>57</v>
      </c>
      <c r="D104" s="68" t="s">
        <v>99</v>
      </c>
      <c r="E104" s="68" t="s">
        <v>139</v>
      </c>
      <c r="F104" s="68" t="s">
        <v>100</v>
      </c>
      <c r="G104" s="68" t="s">
        <v>101</v>
      </c>
      <c r="H104" s="68" t="s">
        <v>140</v>
      </c>
      <c r="I104" s="68" t="s">
        <v>141</v>
      </c>
      <c r="J104" s="68" t="s">
        <v>121</v>
      </c>
      <c r="K104" s="37"/>
      <c r="M104" s="68" t="s">
        <v>137</v>
      </c>
      <c r="N104" s="67" t="s">
        <v>138</v>
      </c>
      <c r="O104" s="68" t="s">
        <v>57</v>
      </c>
      <c r="P104" s="68" t="s">
        <v>99</v>
      </c>
      <c r="Q104" s="68" t="s">
        <v>139</v>
      </c>
      <c r="R104" s="68" t="s">
        <v>100</v>
      </c>
      <c r="S104" s="68" t="s">
        <v>101</v>
      </c>
      <c r="T104" s="68" t="s">
        <v>140</v>
      </c>
      <c r="U104" s="68" t="s">
        <v>141</v>
      </c>
      <c r="V104" s="68" t="s">
        <v>121</v>
      </c>
    </row>
    <row r="105" spans="1:22" x14ac:dyDescent="0.25">
      <c r="A105" s="47" t="s">
        <v>20</v>
      </c>
      <c r="B105" s="70" t="s">
        <v>21</v>
      </c>
      <c r="C105" s="46">
        <v>3.3180043673608536E-2</v>
      </c>
      <c r="D105" s="46">
        <v>1.3905845433197802E-2</v>
      </c>
      <c r="E105" s="46">
        <v>2.3860500846929389</v>
      </c>
      <c r="F105" s="46">
        <v>-1.5601662106049352E-2</v>
      </c>
      <c r="G105" s="46">
        <v>8.1961749453266425E-2</v>
      </c>
      <c r="H105" s="46">
        <v>0.44463173507387199</v>
      </c>
      <c r="I105" s="46">
        <v>4.8781705779657888E-2</v>
      </c>
      <c r="J105" s="46">
        <v>0.47811296952830434</v>
      </c>
      <c r="K105" s="37"/>
      <c r="M105" s="47" t="s">
        <v>20</v>
      </c>
      <c r="N105" s="70" t="s">
        <v>21</v>
      </c>
      <c r="O105" s="46">
        <v>2.9582357736637879E-2</v>
      </c>
      <c r="P105" s="46">
        <v>1.5114559886392886E-2</v>
      </c>
      <c r="Q105" s="46">
        <v>1.9572093371550865</v>
      </c>
      <c r="R105" s="46">
        <v>-4.0964269203874526E-2</v>
      </c>
      <c r="S105" s="46">
        <v>0.10012898467715028</v>
      </c>
      <c r="T105" s="46">
        <v>0.63868252515900625</v>
      </c>
      <c r="U105" s="46">
        <v>7.0546626940512405E-2</v>
      </c>
      <c r="V105" s="46">
        <v>0.36003281422624939</v>
      </c>
    </row>
    <row r="106" spans="1:22" x14ac:dyDescent="0.25">
      <c r="A106" s="11" t="s">
        <v>20</v>
      </c>
      <c r="B106" s="12" t="s">
        <v>22</v>
      </c>
      <c r="C106" s="21">
        <v>2.6129114104652851E-2</v>
      </c>
      <c r="D106" s="21">
        <v>1.2877748174955033E-2</v>
      </c>
      <c r="E106" s="21">
        <v>2.0290126619706235</v>
      </c>
      <c r="F106" s="21">
        <v>-1.9046026493089403E-2</v>
      </c>
      <c r="G106" s="21">
        <v>7.1304254702395098E-2</v>
      </c>
      <c r="H106" s="21">
        <v>0.60617786946347874</v>
      </c>
      <c r="I106" s="21">
        <v>4.5175140597742254E-2</v>
      </c>
      <c r="J106" s="21">
        <v>0.37651150970775138</v>
      </c>
      <c r="K106" s="37"/>
      <c r="M106" s="11" t="s">
        <v>20</v>
      </c>
      <c r="N106" s="12" t="s">
        <v>22</v>
      </c>
      <c r="O106" s="21">
        <v>2.7288642829865761E-3</v>
      </c>
      <c r="P106" s="21">
        <v>1.5170852669272908E-2</v>
      </c>
      <c r="Q106" s="21">
        <v>0.1798754718984007</v>
      </c>
      <c r="R106" s="21">
        <v>-6.8080507056511294E-2</v>
      </c>
      <c r="S106" s="21">
        <v>7.3538235622484446E-2</v>
      </c>
      <c r="T106" s="21">
        <v>0.99994055698081397</v>
      </c>
      <c r="U106" s="21">
        <v>7.080937133949787E-2</v>
      </c>
      <c r="V106" s="21">
        <v>3.3211710039877808E-2</v>
      </c>
    </row>
    <row r="107" spans="1:22" x14ac:dyDescent="0.25">
      <c r="A107" s="11" t="s">
        <v>20</v>
      </c>
      <c r="B107" s="12" t="s">
        <v>23</v>
      </c>
      <c r="C107" s="21">
        <v>1.6011614117725947E-2</v>
      </c>
      <c r="D107" s="21">
        <v>1.3281663713138837E-2</v>
      </c>
      <c r="E107" s="21">
        <v>1.2055428042411973</v>
      </c>
      <c r="F107" s="21">
        <v>-3.0580462187965091E-2</v>
      </c>
      <c r="G107" s="21">
        <v>6.2603690423416986E-2</v>
      </c>
      <c r="H107" s="21">
        <v>0.91357349331691706</v>
      </c>
      <c r="I107" s="21">
        <v>4.6592076305691038E-2</v>
      </c>
      <c r="J107" s="21">
        <v>0.23072182930417176</v>
      </c>
      <c r="K107" s="37"/>
      <c r="M107" s="11" t="s">
        <v>20</v>
      </c>
      <c r="N107" s="12" t="s">
        <v>23</v>
      </c>
      <c r="O107" s="21">
        <v>2.1918294724709644E-2</v>
      </c>
      <c r="P107" s="21">
        <v>1.4695158593934419E-2</v>
      </c>
      <c r="Q107" s="21">
        <v>1.4915316894746988</v>
      </c>
      <c r="R107" s="21">
        <v>-4.6670792814071799E-2</v>
      </c>
      <c r="S107" s="21">
        <v>9.0507382263491087E-2</v>
      </c>
      <c r="T107" s="21">
        <v>0.82931113773283038</v>
      </c>
      <c r="U107" s="21">
        <v>6.8589087538781443E-2</v>
      </c>
      <c r="V107" s="21">
        <v>0.26675714637187803</v>
      </c>
    </row>
    <row r="108" spans="1:22" x14ac:dyDescent="0.25">
      <c r="A108" s="11" t="s">
        <v>20</v>
      </c>
      <c r="B108" s="12" t="s">
        <v>24</v>
      </c>
      <c r="C108" s="21">
        <v>2.6661924344664467E-3</v>
      </c>
      <c r="D108" s="21">
        <v>1.4857206180729386E-2</v>
      </c>
      <c r="E108" s="21">
        <v>0.17945449514759007</v>
      </c>
      <c r="F108" s="21">
        <v>-4.945288684753224E-2</v>
      </c>
      <c r="G108" s="21">
        <v>5.4785271716465134E-2</v>
      </c>
      <c r="H108" s="21">
        <v>0.99994101475779762</v>
      </c>
      <c r="I108" s="21">
        <v>5.2119079281998687E-2</v>
      </c>
      <c r="J108" s="21">
        <v>3.8418912124295455E-2</v>
      </c>
      <c r="K108" s="37"/>
      <c r="M108" s="11" t="s">
        <v>20</v>
      </c>
      <c r="N108" s="12" t="s">
        <v>24</v>
      </c>
      <c r="O108" s="21">
        <v>3.4615481071600271E-2</v>
      </c>
      <c r="P108" s="21">
        <v>1.5807666573158942E-2</v>
      </c>
      <c r="Q108" s="21">
        <v>2.1897906886761245</v>
      </c>
      <c r="R108" s="21">
        <v>-3.9166194671443208E-2</v>
      </c>
      <c r="S108" s="21">
        <v>0.10839715681464375</v>
      </c>
      <c r="T108" s="21">
        <v>0.53236196149656734</v>
      </c>
      <c r="U108" s="21">
        <v>7.3781675743043479E-2</v>
      </c>
      <c r="V108" s="21">
        <v>0.42128856587278007</v>
      </c>
    </row>
    <row r="109" spans="1:22" x14ac:dyDescent="0.25">
      <c r="A109" s="11" t="s">
        <v>21</v>
      </c>
      <c r="B109" s="12" t="s">
        <v>22</v>
      </c>
      <c r="C109" s="21">
        <v>7.0509295689556856E-3</v>
      </c>
      <c r="D109" s="21">
        <v>1.0881424463922503E-2</v>
      </c>
      <c r="E109" s="21">
        <v>0.647978542913488</v>
      </c>
      <c r="F109" s="21">
        <v>-3.1121107450484457E-2</v>
      </c>
      <c r="G109" s="21">
        <v>4.5222966588395828E-2</v>
      </c>
      <c r="H109" s="21">
        <v>0.99085217261029568</v>
      </c>
      <c r="I109" s="21">
        <v>3.8172037019440143E-2</v>
      </c>
      <c r="J109" s="21">
        <v>0.10160145982055295</v>
      </c>
      <c r="K109" s="37"/>
      <c r="M109" s="11" t="s">
        <v>21</v>
      </c>
      <c r="N109" s="12" t="s">
        <v>22</v>
      </c>
      <c r="O109" s="21">
        <v>3.2311222019624455E-2</v>
      </c>
      <c r="P109" s="21">
        <v>1.2317940722989994E-2</v>
      </c>
      <c r="Q109" s="21">
        <v>2.6231025742248737</v>
      </c>
      <c r="R109" s="21">
        <v>-2.5182292537980461E-2</v>
      </c>
      <c r="S109" s="21">
        <v>8.9804736577229372E-2</v>
      </c>
      <c r="T109" s="21">
        <v>0.34541609643412274</v>
      </c>
      <c r="U109" s="21">
        <v>5.7493514557604916E-2</v>
      </c>
      <c r="V109" s="21">
        <v>0.39324452426612722</v>
      </c>
    </row>
    <row r="110" spans="1:22" x14ac:dyDescent="0.25">
      <c r="A110" s="11" t="s">
        <v>21</v>
      </c>
      <c r="B110" s="12" t="s">
        <v>23</v>
      </c>
      <c r="C110" s="21">
        <v>1.7168429555882589E-2</v>
      </c>
      <c r="D110" s="21">
        <v>1.1356565999253576E-2</v>
      </c>
      <c r="E110" s="21">
        <v>1.5117624074928111</v>
      </c>
      <c r="F110" s="21">
        <v>-2.2670403969498959E-2</v>
      </c>
      <c r="G110" s="21">
        <v>5.7007263081264137E-2</v>
      </c>
      <c r="H110" s="21">
        <v>0.82217181399294759</v>
      </c>
      <c r="I110" s="21">
        <v>3.9838833525381548E-2</v>
      </c>
      <c r="J110" s="21">
        <v>0.24739114022413256</v>
      </c>
      <c r="K110" s="37"/>
      <c r="M110" s="11" t="s">
        <v>21</v>
      </c>
      <c r="N110" s="12" t="s">
        <v>23</v>
      </c>
      <c r="O110" s="21">
        <v>7.6640630119282349E-3</v>
      </c>
      <c r="P110" s="21">
        <v>1.1727087406649401E-2</v>
      </c>
      <c r="Q110" s="21">
        <v>0.65353508046530107</v>
      </c>
      <c r="R110" s="21">
        <v>-4.7071666416784515E-2</v>
      </c>
      <c r="S110" s="21">
        <v>6.2399792440640985E-2</v>
      </c>
      <c r="T110" s="21">
        <v>0.99056282738015433</v>
      </c>
      <c r="U110" s="21">
        <v>5.473572942871275E-2</v>
      </c>
      <c r="V110" s="21">
        <v>9.3275667854371358E-2</v>
      </c>
    </row>
    <row r="111" spans="1:22" x14ac:dyDescent="0.25">
      <c r="A111" s="11" t="s">
        <v>21</v>
      </c>
      <c r="B111" s="12" t="s">
        <v>24</v>
      </c>
      <c r="C111" s="21">
        <v>3.5846236108074983E-2</v>
      </c>
      <c r="D111" s="21">
        <v>1.3164557561999451E-2</v>
      </c>
      <c r="E111" s="21">
        <v>2.7229351187272721</v>
      </c>
      <c r="F111" s="21">
        <v>-1.033503181941909E-2</v>
      </c>
      <c r="G111" s="21">
        <v>8.2027504035569049E-2</v>
      </c>
      <c r="H111" s="21">
        <v>0.30795839895616928</v>
      </c>
      <c r="I111" s="21">
        <v>4.6181267927494073E-2</v>
      </c>
      <c r="J111" s="21">
        <v>0.51653188165259978</v>
      </c>
      <c r="K111" s="37"/>
      <c r="M111" s="11" t="s">
        <v>21</v>
      </c>
      <c r="N111" s="12" t="s">
        <v>24</v>
      </c>
      <c r="O111" s="21">
        <v>5.0331233349623916E-3</v>
      </c>
      <c r="P111" s="21">
        <v>1.3094243599020021E-2</v>
      </c>
      <c r="Q111" s="21">
        <v>0.38437679098463334</v>
      </c>
      <c r="R111" s="21">
        <v>-5.6083755038709757E-2</v>
      </c>
      <c r="S111" s="21">
        <v>6.615000170863454E-2</v>
      </c>
      <c r="T111" s="21">
        <v>0.99879398731438207</v>
      </c>
      <c r="U111" s="21">
        <v>6.1116878373672148E-2</v>
      </c>
      <c r="V111" s="21">
        <v>6.1255751646530687E-2</v>
      </c>
    </row>
    <row r="112" spans="1:22" x14ac:dyDescent="0.25">
      <c r="A112" s="11" t="s">
        <v>22</v>
      </c>
      <c r="B112" s="12" t="s">
        <v>23</v>
      </c>
      <c r="C112" s="21">
        <v>1.0117499986926903E-2</v>
      </c>
      <c r="D112" s="21">
        <v>1.0071516873886072E-2</v>
      </c>
      <c r="E112" s="21">
        <v>1.004565659137211</v>
      </c>
      <c r="F112" s="21">
        <v>-2.5213381206665435E-2</v>
      </c>
      <c r="G112" s="21">
        <v>4.5448381180519241E-2</v>
      </c>
      <c r="H112" s="21">
        <v>0.9539083190089418</v>
      </c>
      <c r="I112" s="21">
        <v>3.5330881193592338E-2</v>
      </c>
      <c r="J112" s="21">
        <v>0.14578968040357959</v>
      </c>
      <c r="K112" s="37"/>
      <c r="M112" s="11" t="s">
        <v>22</v>
      </c>
      <c r="N112" s="12" t="s">
        <v>23</v>
      </c>
      <c r="O112" s="21">
        <v>2.464715900769622E-2</v>
      </c>
      <c r="P112" s="21">
        <v>1.1799552076101151E-2</v>
      </c>
      <c r="Q112" s="21">
        <v>2.0888215797290011</v>
      </c>
      <c r="R112" s="21">
        <v>-3.0426796478579904E-2</v>
      </c>
      <c r="S112" s="21">
        <v>7.9721114493972345E-2</v>
      </c>
      <c r="T112" s="21">
        <v>0.57863686903565914</v>
      </c>
      <c r="U112" s="21">
        <v>5.5073955486276124E-2</v>
      </c>
      <c r="V112" s="21">
        <v>0.29996885641175586</v>
      </c>
    </row>
    <row r="113" spans="1:22" x14ac:dyDescent="0.25">
      <c r="A113" s="11" t="s">
        <v>22</v>
      </c>
      <c r="B113" s="12" t="s">
        <v>24</v>
      </c>
      <c r="C113" s="21">
        <v>2.8795306539119297E-2</v>
      </c>
      <c r="D113" s="21">
        <v>1.2073501424556442E-2</v>
      </c>
      <c r="E113" s="21">
        <v>2.3850004672672811</v>
      </c>
      <c r="F113" s="21">
        <v>-1.3558536458224704E-2</v>
      </c>
      <c r="G113" s="21">
        <v>7.1149149536463299E-2</v>
      </c>
      <c r="H113" s="21">
        <v>0.44509059886985558</v>
      </c>
      <c r="I113" s="21">
        <v>4.2353842997344002E-2</v>
      </c>
      <c r="J113" s="21">
        <v>0.41493042183204681</v>
      </c>
      <c r="K113" s="37"/>
      <c r="M113" s="11" t="s">
        <v>22</v>
      </c>
      <c r="N113" s="12" t="s">
        <v>24</v>
      </c>
      <c r="O113" s="21">
        <v>3.7344345354586847E-2</v>
      </c>
      <c r="P113" s="21">
        <v>1.3159181797661467E-2</v>
      </c>
      <c r="Q113" s="21">
        <v>2.837892653874829</v>
      </c>
      <c r="R113" s="21">
        <v>-2.407562956362122E-2</v>
      </c>
      <c r="S113" s="21">
        <v>9.8764320272794914E-2</v>
      </c>
      <c r="T113" s="21">
        <v>0.26665271827972958</v>
      </c>
      <c r="U113" s="21">
        <v>6.1419974918208067E-2</v>
      </c>
      <c r="V113" s="21">
        <v>0.4545002759126579</v>
      </c>
    </row>
    <row r="114" spans="1:22" x14ac:dyDescent="0.25">
      <c r="A114" s="48" t="s">
        <v>23</v>
      </c>
      <c r="B114" s="66" t="s">
        <v>24</v>
      </c>
      <c r="C114" s="41">
        <v>1.8677806552192394E-2</v>
      </c>
      <c r="D114" s="41">
        <v>1.2503424714058053E-2</v>
      </c>
      <c r="E114" s="41">
        <v>1.4938152529676338</v>
      </c>
      <c r="F114" s="41">
        <v>-2.5184207344723257E-2</v>
      </c>
      <c r="G114" s="41">
        <v>6.2539820449108052E-2</v>
      </c>
      <c r="H114" s="41">
        <v>0.82846823618963061</v>
      </c>
      <c r="I114" s="41">
        <v>4.3862013896915651E-2</v>
      </c>
      <c r="J114" s="41">
        <v>0.26914074142846722</v>
      </c>
      <c r="K114" s="37"/>
      <c r="M114" s="48" t="s">
        <v>23</v>
      </c>
      <c r="N114" s="66" t="s">
        <v>24</v>
      </c>
      <c r="O114" s="41">
        <v>1.2697186346890627E-2</v>
      </c>
      <c r="P114" s="41">
        <v>1.2607814282103166E-2</v>
      </c>
      <c r="Q114" s="41">
        <v>1.0070886247836253</v>
      </c>
      <c r="R114" s="41">
        <v>-4.6149301898891978E-2</v>
      </c>
      <c r="S114" s="41">
        <v>7.1543674592673231E-2</v>
      </c>
      <c r="T114" s="41">
        <v>0.9535409453990451</v>
      </c>
      <c r="U114" s="41">
        <v>5.8846488245782605E-2</v>
      </c>
      <c r="V114" s="41">
        <v>0.15453141950090205</v>
      </c>
    </row>
    <row r="115" spans="1:22" ht="15.75" thickBot="1" x14ac:dyDescent="0.3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4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</row>
    <row r="116" spans="1:22" x14ac:dyDescent="0.25">
      <c r="A116" s="43" t="s">
        <v>87</v>
      </c>
      <c r="K116" s="65"/>
      <c r="M116" s="43" t="s">
        <v>87</v>
      </c>
    </row>
    <row r="117" spans="1:22" x14ac:dyDescent="0.25">
      <c r="A117" t="s">
        <v>96</v>
      </c>
      <c r="K117" s="37"/>
      <c r="M117" t="s">
        <v>96</v>
      </c>
    </row>
    <row r="118" spans="1:22" x14ac:dyDescent="0.25">
      <c r="K118" s="37"/>
    </row>
    <row r="119" spans="1:22" x14ac:dyDescent="0.25">
      <c r="A119" t="s">
        <v>97</v>
      </c>
      <c r="F119" t="s">
        <v>98</v>
      </c>
      <c r="G119">
        <v>0.1</v>
      </c>
      <c r="K119" s="37"/>
      <c r="M119" t="s">
        <v>97</v>
      </c>
      <c r="R119" t="s">
        <v>98</v>
      </c>
      <c r="S119">
        <v>0.1</v>
      </c>
    </row>
    <row r="120" spans="1:22" x14ac:dyDescent="0.25">
      <c r="A120" s="67" t="s">
        <v>28</v>
      </c>
      <c r="B120" s="68" t="s">
        <v>29</v>
      </c>
      <c r="C120" s="68" t="s">
        <v>30</v>
      </c>
      <c r="D120" s="68" t="s">
        <v>57</v>
      </c>
      <c r="E120" s="68" t="s">
        <v>31</v>
      </c>
      <c r="F120" s="68" t="s">
        <v>33</v>
      </c>
      <c r="G120" s="68" t="s">
        <v>99</v>
      </c>
      <c r="H120" s="68" t="s">
        <v>100</v>
      </c>
      <c r="I120" s="68" t="s">
        <v>101</v>
      </c>
      <c r="K120" s="37"/>
      <c r="M120" s="67" t="s">
        <v>28</v>
      </c>
      <c r="N120" s="68" t="s">
        <v>29</v>
      </c>
      <c r="O120" s="68" t="s">
        <v>30</v>
      </c>
      <c r="P120" s="68" t="s">
        <v>57</v>
      </c>
      <c r="Q120" s="68" t="s">
        <v>31</v>
      </c>
      <c r="R120" s="68" t="s">
        <v>33</v>
      </c>
      <c r="S120" s="68" t="s">
        <v>99</v>
      </c>
      <c r="T120" s="68" t="s">
        <v>100</v>
      </c>
      <c r="U120" s="68" t="s">
        <v>101</v>
      </c>
    </row>
    <row r="121" spans="1:22" x14ac:dyDescent="0.25">
      <c r="A121" s="12" t="s">
        <v>20</v>
      </c>
      <c r="B121">
        <v>9</v>
      </c>
      <c r="C121" s="14">
        <v>1.3557544333214644</v>
      </c>
      <c r="D121" s="14">
        <v>0.1506393814801627</v>
      </c>
      <c r="E121">
        <v>5.9740141958621804E-3</v>
      </c>
      <c r="F121">
        <v>4.779211356689754E-2</v>
      </c>
      <c r="G121">
        <v>1.6849585341039308E-2</v>
      </c>
      <c r="H121">
        <v>0.12247441055712956</v>
      </c>
      <c r="I121">
        <v>0.17880435240319587</v>
      </c>
      <c r="K121" s="37"/>
      <c r="M121" s="12" t="s">
        <v>20</v>
      </c>
      <c r="N121">
        <v>9</v>
      </c>
      <c r="O121" s="14">
        <v>1.4392402251223426</v>
      </c>
      <c r="P121" s="14">
        <v>0.15991558056914917</v>
      </c>
      <c r="Q121">
        <v>4.9120767443225459E-3</v>
      </c>
      <c r="R121">
        <v>3.9296613954580423E-2</v>
      </c>
      <c r="S121">
        <v>1.693072628320564E-2</v>
      </c>
      <c r="T121">
        <v>0.13168237072551914</v>
      </c>
      <c r="U121">
        <v>0.18814879041277921</v>
      </c>
    </row>
    <row r="122" spans="1:22" x14ac:dyDescent="0.25">
      <c r="A122" s="12" t="s">
        <v>21</v>
      </c>
      <c r="B122">
        <v>12</v>
      </c>
      <c r="C122" s="14">
        <v>2.0893689993181983</v>
      </c>
      <c r="D122" s="14">
        <v>0.17411408327651653</v>
      </c>
      <c r="E122">
        <v>1.4222922607524619E-3</v>
      </c>
      <c r="F122">
        <v>1.5645214868277024E-2</v>
      </c>
      <c r="G122">
        <v>1.4592168948573925E-2</v>
      </c>
      <c r="H122">
        <v>0.14972250296031978</v>
      </c>
      <c r="I122">
        <v>0.19850566359271329</v>
      </c>
      <c r="K122" s="37"/>
      <c r="M122" s="12" t="s">
        <v>21</v>
      </c>
      <c r="N122">
        <v>18</v>
      </c>
      <c r="O122" s="14">
        <v>3.4119855242380264</v>
      </c>
      <c r="P122" s="14">
        <v>0.18955475134655703</v>
      </c>
      <c r="Q122">
        <v>8.0293797694795091E-4</v>
      </c>
      <c r="R122">
        <v>1.3649945608115143E-2</v>
      </c>
      <c r="S122">
        <v>1.1971831365268019E-2</v>
      </c>
      <c r="T122">
        <v>0.16959085721146344</v>
      </c>
      <c r="U122">
        <v>0.20951864548165061</v>
      </c>
    </row>
    <row r="123" spans="1:22" x14ac:dyDescent="0.25">
      <c r="A123" s="12" t="s">
        <v>22</v>
      </c>
      <c r="B123">
        <v>18</v>
      </c>
      <c r="C123" s="14">
        <v>3.6629522186232264</v>
      </c>
      <c r="D123" s="14">
        <v>0.20349734547906814</v>
      </c>
      <c r="E123">
        <v>2.2119810174188901E-3</v>
      </c>
      <c r="F123">
        <v>3.7603677296120984E-2</v>
      </c>
      <c r="G123">
        <v>1.191445605483034E-2</v>
      </c>
      <c r="H123">
        <v>0.18358170354746947</v>
      </c>
      <c r="I123">
        <v>0.22341298741066681</v>
      </c>
      <c r="K123" s="37"/>
      <c r="M123" s="12" t="s">
        <v>22</v>
      </c>
      <c r="N123">
        <v>15</v>
      </c>
      <c r="O123" s="14">
        <v>3.4817109246782412</v>
      </c>
      <c r="P123" s="14">
        <v>0.23211406164521609</v>
      </c>
      <c r="Q123">
        <v>6.629762786629927E-3</v>
      </c>
      <c r="R123">
        <v>9.2816679012819356E-2</v>
      </c>
      <c r="S123">
        <v>1.311448418681033E-2</v>
      </c>
      <c r="T123">
        <v>0.21024471133834438</v>
      </c>
      <c r="U123">
        <v>0.25398341195208779</v>
      </c>
    </row>
    <row r="124" spans="1:22" x14ac:dyDescent="0.25">
      <c r="A124" s="12" t="s">
        <v>23</v>
      </c>
      <c r="B124">
        <v>15</v>
      </c>
      <c r="C124" s="14">
        <v>2.3495622705081378</v>
      </c>
      <c r="D124" s="14">
        <v>0.15663748470054253</v>
      </c>
      <c r="E124">
        <v>2.8652300206052522E-3</v>
      </c>
      <c r="F124">
        <v>4.0113220288473764E-2</v>
      </c>
      <c r="G124">
        <v>1.3051632683269173E-2</v>
      </c>
      <c r="H124">
        <v>0.13482099203427783</v>
      </c>
      <c r="I124">
        <v>0.17845397736680724</v>
      </c>
      <c r="K124" s="37"/>
      <c r="M124" s="12" t="s">
        <v>23</v>
      </c>
      <c r="N124">
        <v>19</v>
      </c>
      <c r="O124" s="14">
        <v>4.2083938805597239</v>
      </c>
      <c r="P124" s="14">
        <v>0.22149441476630125</v>
      </c>
      <c r="Q124">
        <v>8.0866672179078869E-4</v>
      </c>
      <c r="R124">
        <v>1.4556000992234322E-2</v>
      </c>
      <c r="S124">
        <v>1.1652524985669693E-2</v>
      </c>
      <c r="T124">
        <v>0.20206298709890738</v>
      </c>
      <c r="U124">
        <v>0.24092584243369511</v>
      </c>
    </row>
    <row r="125" spans="1:22" x14ac:dyDescent="0.25">
      <c r="A125" s="66" t="s">
        <v>24</v>
      </c>
      <c r="B125">
        <v>9</v>
      </c>
      <c r="C125" s="14">
        <v>1.3329532285308658</v>
      </c>
      <c r="D125" s="14">
        <v>0.14810591428120731</v>
      </c>
      <c r="E125">
        <v>8.8075307979290987E-4</v>
      </c>
      <c r="F125">
        <v>7.0460246383433275E-3</v>
      </c>
      <c r="G125">
        <v>1.6849585341039308E-2</v>
      </c>
      <c r="H125">
        <v>0.11994094335817417</v>
      </c>
      <c r="I125">
        <v>0.17627088520424047</v>
      </c>
      <c r="K125" s="37"/>
      <c r="M125" s="66" t="s">
        <v>24</v>
      </c>
      <c r="N125">
        <v>12</v>
      </c>
      <c r="O125" s="14">
        <v>2.3669193107016238</v>
      </c>
      <c r="P125" s="14">
        <v>0.19724327589180199</v>
      </c>
      <c r="Q125">
        <v>1.3736590752791837E-3</v>
      </c>
      <c r="R125">
        <v>1.5110249828070913E-2</v>
      </c>
      <c r="S125">
        <v>1.4662439065776973E-2</v>
      </c>
      <c r="T125">
        <v>0.17279259893684148</v>
      </c>
      <c r="U125">
        <v>0.22169395284676249</v>
      </c>
    </row>
    <row r="126" spans="1:22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K126" s="37"/>
      <c r="M126" s="46"/>
      <c r="N126" s="46"/>
      <c r="O126" s="46"/>
      <c r="P126" s="46"/>
      <c r="Q126" s="46"/>
      <c r="R126" s="46"/>
      <c r="S126" s="46"/>
      <c r="T126" s="46"/>
      <c r="U126" s="46"/>
    </row>
    <row r="127" spans="1:22" x14ac:dyDescent="0.25">
      <c r="A127" t="s">
        <v>32</v>
      </c>
      <c r="K127" s="37"/>
      <c r="M127" t="s">
        <v>32</v>
      </c>
    </row>
    <row r="128" spans="1:22" x14ac:dyDescent="0.25">
      <c r="A128" s="67" t="s">
        <v>102</v>
      </c>
      <c r="B128" s="68" t="s">
        <v>33</v>
      </c>
      <c r="C128" s="68" t="s">
        <v>34</v>
      </c>
      <c r="D128" s="68" t="s">
        <v>35</v>
      </c>
      <c r="E128" s="68" t="s">
        <v>36</v>
      </c>
      <c r="F128" s="68" t="s">
        <v>103</v>
      </c>
      <c r="G128" s="68" t="s">
        <v>37</v>
      </c>
      <c r="H128" s="68" t="s">
        <v>104</v>
      </c>
      <c r="I128" s="68" t="s">
        <v>105</v>
      </c>
      <c r="K128" s="37"/>
      <c r="M128" s="67" t="s">
        <v>102</v>
      </c>
      <c r="N128" s="68" t="s">
        <v>33</v>
      </c>
      <c r="O128" s="68" t="s">
        <v>34</v>
      </c>
      <c r="P128" s="68" t="s">
        <v>35</v>
      </c>
      <c r="Q128" s="68" t="s">
        <v>36</v>
      </c>
      <c r="R128" s="68" t="s">
        <v>103</v>
      </c>
      <c r="S128" s="68" t="s">
        <v>37</v>
      </c>
      <c r="T128" s="68" t="s">
        <v>104</v>
      </c>
      <c r="U128" s="68" t="s">
        <v>105</v>
      </c>
    </row>
    <row r="129" spans="1:22" x14ac:dyDescent="0.25">
      <c r="A129" s="37" t="s">
        <v>38</v>
      </c>
      <c r="B129">
        <v>3.0663325843731798E-2</v>
      </c>
      <c r="C129">
        <v>4</v>
      </c>
      <c r="D129">
        <v>7.6658314609329495E-3</v>
      </c>
      <c r="E129">
        <v>3.0001178996641071</v>
      </c>
      <c r="F129">
        <v>2.5560763221610654E-2</v>
      </c>
      <c r="G129">
        <v>2.0443901346688271</v>
      </c>
      <c r="H129">
        <v>0.45478039172103568</v>
      </c>
      <c r="I129">
        <v>0.1126819501126782</v>
      </c>
      <c r="K129" s="37"/>
      <c r="M129" s="37" t="s">
        <v>38</v>
      </c>
      <c r="N129">
        <v>3.9462164043570336E-2</v>
      </c>
      <c r="O129">
        <v>4</v>
      </c>
      <c r="P129">
        <v>9.865541010892584E-3</v>
      </c>
      <c r="Q129">
        <v>3.8240822056264832</v>
      </c>
      <c r="R129">
        <v>7.3110996055832664E-3</v>
      </c>
      <c r="S129">
        <v>2.0294171946650374</v>
      </c>
      <c r="T129">
        <v>0.5583195847595015</v>
      </c>
      <c r="U129">
        <v>0.13400736402520491</v>
      </c>
    </row>
    <row r="130" spans="1:22" x14ac:dyDescent="0.25">
      <c r="A130" s="37" t="s">
        <v>39</v>
      </c>
      <c r="B130">
        <v>0.14820025065811263</v>
      </c>
      <c r="C130">
        <v>58</v>
      </c>
      <c r="D130">
        <v>2.5551767354847006E-3</v>
      </c>
      <c r="K130" s="37"/>
      <c r="M130" s="37" t="s">
        <v>39</v>
      </c>
      <c r="N130">
        <v>0.17542948939582015</v>
      </c>
      <c r="O130">
        <v>68</v>
      </c>
      <c r="P130">
        <v>2.5798454322914729E-3</v>
      </c>
    </row>
    <row r="131" spans="1:22" x14ac:dyDescent="0.25">
      <c r="A131" s="42" t="s">
        <v>40</v>
      </c>
      <c r="B131" s="41">
        <v>0.17886357650184442</v>
      </c>
      <c r="C131" s="41">
        <v>62</v>
      </c>
      <c r="D131" s="41">
        <v>2.8848963951910393E-3</v>
      </c>
      <c r="E131" s="41"/>
      <c r="F131" s="41"/>
      <c r="G131" s="41"/>
      <c r="H131" s="41"/>
      <c r="I131" s="41"/>
      <c r="K131" s="37"/>
      <c r="M131" s="42" t="s">
        <v>40</v>
      </c>
      <c r="N131" s="41">
        <v>0.21489165343939048</v>
      </c>
      <c r="O131" s="41">
        <v>72</v>
      </c>
      <c r="P131" s="41">
        <v>2.9846062977693121E-3</v>
      </c>
      <c r="Q131" s="41"/>
      <c r="R131" s="41"/>
      <c r="S131" s="41"/>
      <c r="T131" s="41"/>
      <c r="U131" s="41"/>
    </row>
    <row r="132" spans="1:22" x14ac:dyDescent="0.25">
      <c r="K132" s="37"/>
    </row>
    <row r="133" spans="1:22" x14ac:dyDescent="0.25">
      <c r="A133" t="s">
        <v>116</v>
      </c>
      <c r="D133" t="s">
        <v>117</v>
      </c>
      <c r="E133">
        <v>0.1</v>
      </c>
      <c r="K133" s="37"/>
      <c r="M133" t="s">
        <v>116</v>
      </c>
      <c r="P133" t="s">
        <v>117</v>
      </c>
      <c r="Q133">
        <v>0.1</v>
      </c>
    </row>
    <row r="134" spans="1:22" x14ac:dyDescent="0.25">
      <c r="A134" s="67" t="s">
        <v>28</v>
      </c>
      <c r="B134" s="68" t="s">
        <v>57</v>
      </c>
      <c r="C134" s="68" t="s">
        <v>107</v>
      </c>
      <c r="D134" s="68" t="s">
        <v>33</v>
      </c>
      <c r="E134" s="68" t="s">
        <v>34</v>
      </c>
      <c r="F134" s="68" t="s">
        <v>142</v>
      </c>
      <c r="K134" s="37"/>
      <c r="M134" s="67" t="s">
        <v>28</v>
      </c>
      <c r="N134" s="68" t="s">
        <v>57</v>
      </c>
      <c r="O134" s="68" t="s">
        <v>107</v>
      </c>
      <c r="P134" s="68" t="s">
        <v>33</v>
      </c>
      <c r="Q134" s="68" t="s">
        <v>34</v>
      </c>
      <c r="R134" s="68" t="s">
        <v>142</v>
      </c>
    </row>
    <row r="135" spans="1:22" x14ac:dyDescent="0.25">
      <c r="A135" s="12" t="s">
        <v>20</v>
      </c>
      <c r="B135" s="14">
        <v>0.1506393814801627</v>
      </c>
      <c r="C135">
        <v>9</v>
      </c>
      <c r="D135">
        <v>4.779211356689754E-2</v>
      </c>
      <c r="K135" s="37"/>
      <c r="M135" s="12" t="s">
        <v>20</v>
      </c>
      <c r="N135" s="14">
        <v>0.15991558056914917</v>
      </c>
      <c r="O135">
        <v>9</v>
      </c>
      <c r="P135">
        <v>3.9296613954580423E-2</v>
      </c>
    </row>
    <row r="136" spans="1:22" x14ac:dyDescent="0.25">
      <c r="A136" s="12" t="s">
        <v>21</v>
      </c>
      <c r="B136" s="14">
        <v>0.17411408327651653</v>
      </c>
      <c r="C136">
        <v>12</v>
      </c>
      <c r="D136">
        <v>1.5645214868277024E-2</v>
      </c>
      <c r="K136" s="37"/>
      <c r="M136" s="12" t="s">
        <v>21</v>
      </c>
      <c r="N136" s="14">
        <v>0.18955475134655703</v>
      </c>
      <c r="O136">
        <v>18</v>
      </c>
      <c r="P136">
        <v>1.3649945608115143E-2</v>
      </c>
    </row>
    <row r="137" spans="1:22" x14ac:dyDescent="0.25">
      <c r="A137" s="12" t="s">
        <v>22</v>
      </c>
      <c r="B137" s="14">
        <v>0.20349734547906814</v>
      </c>
      <c r="C137">
        <v>18</v>
      </c>
      <c r="D137">
        <v>3.7603677296120984E-2</v>
      </c>
      <c r="K137" s="37"/>
      <c r="M137" s="12" t="s">
        <v>22</v>
      </c>
      <c r="N137" s="14">
        <v>0.23211406164521609</v>
      </c>
      <c r="O137">
        <v>15</v>
      </c>
      <c r="P137">
        <v>9.2816679012819356E-2</v>
      </c>
    </row>
    <row r="138" spans="1:22" x14ac:dyDescent="0.25">
      <c r="A138" s="12" t="s">
        <v>23</v>
      </c>
      <c r="B138" s="14">
        <v>0.15663748470054253</v>
      </c>
      <c r="C138">
        <v>15</v>
      </c>
      <c r="D138">
        <v>4.0113220288473764E-2</v>
      </c>
      <c r="K138" s="37"/>
      <c r="M138" s="12" t="s">
        <v>23</v>
      </c>
      <c r="N138" s="14">
        <v>0.22149441476630125</v>
      </c>
      <c r="O138">
        <v>19</v>
      </c>
      <c r="P138">
        <v>1.4556000992234322E-2</v>
      </c>
    </row>
    <row r="139" spans="1:22" x14ac:dyDescent="0.25">
      <c r="A139" s="12" t="s">
        <v>24</v>
      </c>
      <c r="B139" s="14">
        <v>0.14810591428120731</v>
      </c>
      <c r="C139">
        <v>9</v>
      </c>
      <c r="D139">
        <v>7.0460246383433275E-3</v>
      </c>
      <c r="K139" s="37"/>
      <c r="M139" s="12" t="s">
        <v>24</v>
      </c>
      <c r="N139" s="14">
        <v>0.19724327589180199</v>
      </c>
      <c r="O139">
        <v>12</v>
      </c>
      <c r="P139">
        <v>1.5110249828070913E-2</v>
      </c>
    </row>
    <row r="140" spans="1:22" x14ac:dyDescent="0.25">
      <c r="A140" s="69" t="s">
        <v>136</v>
      </c>
      <c r="B140" s="46"/>
      <c r="C140" s="46">
        <v>63</v>
      </c>
      <c r="D140" s="46">
        <v>0.14820025065811263</v>
      </c>
      <c r="E140" s="46">
        <v>58</v>
      </c>
      <c r="F140" s="46">
        <v>3.5648965517241402</v>
      </c>
      <c r="K140" s="37"/>
      <c r="M140" s="69" t="s">
        <v>136</v>
      </c>
      <c r="N140" s="46"/>
      <c r="O140" s="46">
        <v>73</v>
      </c>
      <c r="P140" s="46">
        <v>0.17542948939582015</v>
      </c>
      <c r="Q140" s="46">
        <v>68</v>
      </c>
      <c r="R140" s="46">
        <v>3.5521176470588234</v>
      </c>
    </row>
    <row r="141" spans="1:22" x14ac:dyDescent="0.25">
      <c r="A141" t="s">
        <v>108</v>
      </c>
      <c r="K141" s="37"/>
      <c r="M141" t="s">
        <v>108</v>
      </c>
    </row>
    <row r="142" spans="1:22" x14ac:dyDescent="0.25">
      <c r="A142" s="68" t="s">
        <v>137</v>
      </c>
      <c r="B142" s="67" t="s">
        <v>138</v>
      </c>
      <c r="C142" s="68" t="s">
        <v>57</v>
      </c>
      <c r="D142" s="68" t="s">
        <v>99</v>
      </c>
      <c r="E142" s="68" t="s">
        <v>139</v>
      </c>
      <c r="F142" s="68" t="s">
        <v>100</v>
      </c>
      <c r="G142" s="68" t="s">
        <v>101</v>
      </c>
      <c r="H142" s="68" t="s">
        <v>140</v>
      </c>
      <c r="I142" s="68" t="s">
        <v>141</v>
      </c>
      <c r="J142" s="68" t="s">
        <v>121</v>
      </c>
      <c r="K142" s="37"/>
      <c r="M142" s="68" t="s">
        <v>137</v>
      </c>
      <c r="N142" s="67" t="s">
        <v>138</v>
      </c>
      <c r="O142" s="68" t="s">
        <v>57</v>
      </c>
      <c r="P142" s="68" t="s">
        <v>99</v>
      </c>
      <c r="Q142" s="68" t="s">
        <v>139</v>
      </c>
      <c r="R142" s="68" t="s">
        <v>100</v>
      </c>
      <c r="S142" s="68" t="s">
        <v>101</v>
      </c>
      <c r="T142" s="68" t="s">
        <v>140</v>
      </c>
      <c r="U142" s="68" t="s">
        <v>141</v>
      </c>
      <c r="V142" s="68" t="s">
        <v>121</v>
      </c>
    </row>
    <row r="143" spans="1:22" x14ac:dyDescent="0.25">
      <c r="A143" s="47" t="s">
        <v>20</v>
      </c>
      <c r="B143" s="70" t="s">
        <v>21</v>
      </c>
      <c r="C143" s="46">
        <v>2.3474701796353831E-2</v>
      </c>
      <c r="D143" s="46">
        <v>1.576134386384441E-2</v>
      </c>
      <c r="E143" s="46">
        <v>1.489384534665436</v>
      </c>
      <c r="F143" s="46">
        <v>-3.271285859440351E-2</v>
      </c>
      <c r="G143" s="46">
        <v>7.9662262187111171E-2</v>
      </c>
      <c r="H143" s="46">
        <v>0.82934390823587234</v>
      </c>
      <c r="I143" s="46">
        <v>5.6187560390757341E-2</v>
      </c>
      <c r="J143" s="46">
        <v>0.46439722048981646</v>
      </c>
      <c r="K143" s="37"/>
      <c r="M143" s="47" t="s">
        <v>20</v>
      </c>
      <c r="N143" s="70" t="s">
        <v>21</v>
      </c>
      <c r="O143" s="46">
        <v>2.9639170777407853E-2</v>
      </c>
      <c r="P143" s="46">
        <v>1.4662439065776973E-2</v>
      </c>
      <c r="Q143" s="46">
        <v>2.0214352226422876</v>
      </c>
      <c r="R143" s="46">
        <v>-2.2443537777063226E-2</v>
      </c>
      <c r="S143" s="46">
        <v>8.1721879331878938E-2</v>
      </c>
      <c r="T143" s="46">
        <v>0.61113475999114142</v>
      </c>
      <c r="U143" s="46">
        <v>5.2082708554471079E-2</v>
      </c>
      <c r="V143" s="46">
        <v>0.58353808497095794</v>
      </c>
    </row>
    <row r="144" spans="1:22" x14ac:dyDescent="0.25">
      <c r="A144" s="11" t="s">
        <v>20</v>
      </c>
      <c r="B144" s="12" t="s">
        <v>22</v>
      </c>
      <c r="C144" s="21">
        <v>5.2857963998905438E-2</v>
      </c>
      <c r="D144" s="21">
        <v>1.4592168948573925E-2</v>
      </c>
      <c r="E144" s="21">
        <v>3.6223514259729828</v>
      </c>
      <c r="F144" s="21">
        <v>8.3839123195821041E-4</v>
      </c>
      <c r="G144" s="21">
        <v>0.10487753676585267</v>
      </c>
      <c r="H144" s="21">
        <v>9.1284184730058615E-2</v>
      </c>
      <c r="I144" s="21">
        <v>5.2019572766947228E-2</v>
      </c>
      <c r="J144" s="21">
        <v>1.0456827854424633</v>
      </c>
      <c r="K144" s="37"/>
      <c r="M144" s="11" t="s">
        <v>20</v>
      </c>
      <c r="N144" s="12" t="s">
        <v>22</v>
      </c>
      <c r="O144" s="21">
        <v>7.2198481076066912E-2</v>
      </c>
      <c r="P144" s="21">
        <v>1.5143301951076066E-2</v>
      </c>
      <c r="Q144" s="21">
        <v>4.7676841754407837</v>
      </c>
      <c r="R144" s="21">
        <v>1.8407690980909303E-2</v>
      </c>
      <c r="S144" s="21">
        <v>0.12598927117122452</v>
      </c>
      <c r="T144" s="21">
        <v>1.0515859160813212E-2</v>
      </c>
      <c r="U144" s="21">
        <v>5.3790790095157609E-2</v>
      </c>
      <c r="V144" s="21">
        <v>1.4214487882047502</v>
      </c>
    </row>
    <row r="145" spans="1:22" x14ac:dyDescent="0.25">
      <c r="A145" s="11" t="s">
        <v>20</v>
      </c>
      <c r="B145" s="12" t="s">
        <v>23</v>
      </c>
      <c r="C145" s="21">
        <v>5.9981032203798301E-3</v>
      </c>
      <c r="D145" s="21">
        <v>1.5070727286099147E-2</v>
      </c>
      <c r="E145" s="21">
        <v>0.39799693183435991</v>
      </c>
      <c r="F145" s="21">
        <v>-4.7727480513809893E-2</v>
      </c>
      <c r="G145" s="21">
        <v>5.9723686954569553E-2</v>
      </c>
      <c r="H145" s="21">
        <v>0.99858656937371448</v>
      </c>
      <c r="I145" s="21">
        <v>5.3725583734189723E-2</v>
      </c>
      <c r="J145" s="21">
        <v>0.11865975925573051</v>
      </c>
      <c r="K145" s="37"/>
      <c r="M145" s="11" t="s">
        <v>20</v>
      </c>
      <c r="N145" s="12" t="s">
        <v>23</v>
      </c>
      <c r="O145" s="21">
        <v>6.1578834197152071E-2</v>
      </c>
      <c r="P145" s="21">
        <v>1.4533252062399639E-2</v>
      </c>
      <c r="Q145" s="21">
        <v>4.2370994415261354</v>
      </c>
      <c r="R145" s="21">
        <v>9.9550130771482725E-3</v>
      </c>
      <c r="S145" s="21">
        <v>0.11320265531715587</v>
      </c>
      <c r="T145" s="21">
        <v>3.0245079622506554E-2</v>
      </c>
      <c r="U145" s="21">
        <v>5.1623821120003799E-2</v>
      </c>
      <c r="V145" s="21">
        <v>1.2123684313577445</v>
      </c>
    </row>
    <row r="146" spans="1:22" x14ac:dyDescent="0.25">
      <c r="A146" s="11" t="s">
        <v>20</v>
      </c>
      <c r="B146" s="12" t="s">
        <v>24</v>
      </c>
      <c r="C146" s="21">
        <v>2.5334671989553914E-3</v>
      </c>
      <c r="D146" s="21">
        <v>1.6849585341039308E-2</v>
      </c>
      <c r="E146" s="21">
        <v>0.15035783656852433</v>
      </c>
      <c r="F146" s="21">
        <v>-5.7533561481297221E-2</v>
      </c>
      <c r="G146" s="21">
        <v>6.2600495879208004E-2</v>
      </c>
      <c r="H146" s="21">
        <v>0.99997022133635649</v>
      </c>
      <c r="I146" s="21">
        <v>6.0067028680252613E-2</v>
      </c>
      <c r="J146" s="21">
        <v>5.0119278856174773E-2</v>
      </c>
      <c r="K146" s="37"/>
      <c r="M146" s="11" t="s">
        <v>20</v>
      </c>
      <c r="N146" s="12" t="s">
        <v>24</v>
      </c>
      <c r="O146" s="21">
        <v>3.7327695322652815E-2</v>
      </c>
      <c r="P146" s="21">
        <v>1.5837244265251026E-2</v>
      </c>
      <c r="Q146" s="21">
        <v>2.3569564690338605</v>
      </c>
      <c r="R146" s="21">
        <v>-1.8928059512726504E-2</v>
      </c>
      <c r="S146" s="21">
        <v>9.3583450158032128E-2</v>
      </c>
      <c r="T146" s="21">
        <v>0.46117014559279135</v>
      </c>
      <c r="U146" s="21">
        <v>5.6255754835379319E-2</v>
      </c>
      <c r="V146" s="21">
        <v>0.734910298555431</v>
      </c>
    </row>
    <row r="147" spans="1:22" x14ac:dyDescent="0.25">
      <c r="A147" s="11" t="s">
        <v>21</v>
      </c>
      <c r="B147" s="12" t="s">
        <v>22</v>
      </c>
      <c r="C147" s="21">
        <v>2.9383262202551608E-2</v>
      </c>
      <c r="D147" s="21">
        <v>1.3320766826767302E-2</v>
      </c>
      <c r="E147" s="21">
        <v>2.2058236274737322</v>
      </c>
      <c r="F147" s="21">
        <v>-1.8103893524512436E-2</v>
      </c>
      <c r="G147" s="21">
        <v>7.6870417929615659E-2</v>
      </c>
      <c r="H147" s="21">
        <v>0.52877360088042891</v>
      </c>
      <c r="I147" s="21">
        <v>4.7487155727064044E-2</v>
      </c>
      <c r="J147" s="21">
        <v>0.58128556495264683</v>
      </c>
      <c r="K147" s="37"/>
      <c r="M147" s="11" t="s">
        <v>21</v>
      </c>
      <c r="N147" s="12" t="s">
        <v>22</v>
      </c>
      <c r="O147" s="21">
        <v>4.2559310298659059E-2</v>
      </c>
      <c r="P147" s="21">
        <v>1.2556162664694046E-2</v>
      </c>
      <c r="Q147" s="21">
        <v>3.3895156852602066</v>
      </c>
      <c r="R147" s="21">
        <v>-2.0416566819417975E-3</v>
      </c>
      <c r="S147" s="21">
        <v>8.7160277279259915E-2</v>
      </c>
      <c r="T147" s="21">
        <v>0.12866945576093869</v>
      </c>
      <c r="U147" s="21">
        <v>4.4600966980600856E-2</v>
      </c>
      <c r="V147" s="21">
        <v>0.83791070323379224</v>
      </c>
    </row>
    <row r="148" spans="1:22" x14ac:dyDescent="0.25">
      <c r="A148" s="11" t="s">
        <v>21</v>
      </c>
      <c r="B148" s="12" t="s">
        <v>23</v>
      </c>
      <c r="C148" s="21">
        <v>1.7476598575974001E-2</v>
      </c>
      <c r="D148" s="21">
        <v>1.3843346963843409E-2</v>
      </c>
      <c r="E148" s="21">
        <v>1.2624547099498451</v>
      </c>
      <c r="F148" s="21">
        <v>-3.1873501279752185E-2</v>
      </c>
      <c r="G148" s="21">
        <v>6.6826698431700193E-2</v>
      </c>
      <c r="H148" s="21">
        <v>0.89847016430162774</v>
      </c>
      <c r="I148" s="21">
        <v>4.9350099855726186E-2</v>
      </c>
      <c r="J148" s="21">
        <v>0.34573746123408594</v>
      </c>
      <c r="K148" s="37"/>
      <c r="M148" s="11" t="s">
        <v>21</v>
      </c>
      <c r="N148" s="12" t="s">
        <v>23</v>
      </c>
      <c r="O148" s="21">
        <v>3.1939663419744219E-2</v>
      </c>
      <c r="P148" s="21">
        <v>1.1813257061032567E-2</v>
      </c>
      <c r="Q148" s="21">
        <v>2.7037135698249553</v>
      </c>
      <c r="R148" s="21">
        <v>-1.0022415455991814E-2</v>
      </c>
      <c r="S148" s="21">
        <v>7.3901742295480244E-2</v>
      </c>
      <c r="T148" s="21">
        <v>0.32107653815416459</v>
      </c>
      <c r="U148" s="21">
        <v>4.1962078875736032E-2</v>
      </c>
      <c r="V148" s="21">
        <v>0.62883034638678648</v>
      </c>
    </row>
    <row r="149" spans="1:22" x14ac:dyDescent="0.25">
      <c r="A149" s="11" t="s">
        <v>21</v>
      </c>
      <c r="B149" s="12" t="s">
        <v>24</v>
      </c>
      <c r="C149" s="21">
        <v>2.6008168995309222E-2</v>
      </c>
      <c r="D149" s="21">
        <v>1.576134386384441E-2</v>
      </c>
      <c r="E149" s="21">
        <v>1.6501238231957125</v>
      </c>
      <c r="F149" s="21">
        <v>-3.0179391395448119E-2</v>
      </c>
      <c r="G149" s="21">
        <v>8.2195729386066563E-2</v>
      </c>
      <c r="H149" s="21">
        <v>0.77000492310286495</v>
      </c>
      <c r="I149" s="21">
        <v>5.6187560390757341E-2</v>
      </c>
      <c r="J149" s="21">
        <v>0.5145164993459912</v>
      </c>
      <c r="K149" s="37"/>
      <c r="M149" s="11" t="s">
        <v>21</v>
      </c>
      <c r="N149" s="12" t="s">
        <v>24</v>
      </c>
      <c r="O149" s="21">
        <v>7.6885245452449624E-3</v>
      </c>
      <c r="P149" s="21">
        <v>1.3384914373951704E-2</v>
      </c>
      <c r="Q149" s="21">
        <v>0.57441716326609837</v>
      </c>
      <c r="R149" s="21">
        <v>-3.9856266006840189E-2</v>
      </c>
      <c r="S149" s="21">
        <v>5.5233315097330114E-2</v>
      </c>
      <c r="T149" s="21">
        <v>0.99414545525419895</v>
      </c>
      <c r="U149" s="21">
        <v>4.7544790552085152E-2</v>
      </c>
      <c r="V149" s="21">
        <v>0.15137221358447295</v>
      </c>
    </row>
    <row r="150" spans="1:22" x14ac:dyDescent="0.25">
      <c r="A150" s="11" t="s">
        <v>22</v>
      </c>
      <c r="B150" s="12" t="s">
        <v>23</v>
      </c>
      <c r="C150" s="21">
        <v>4.6859860778525608E-2</v>
      </c>
      <c r="D150" s="21">
        <v>1.2495986931440498E-2</v>
      </c>
      <c r="E150" s="21">
        <v>3.7499927805321218</v>
      </c>
      <c r="F150" s="21">
        <v>2.3129600562434849E-3</v>
      </c>
      <c r="G150" s="21">
        <v>9.1406761500807732E-2</v>
      </c>
      <c r="H150" s="21">
        <v>7.4175970256325718E-2</v>
      </c>
      <c r="I150" s="21">
        <v>4.4546900722282123E-2</v>
      </c>
      <c r="J150" s="21">
        <v>0.92702302618673271</v>
      </c>
      <c r="K150" s="37"/>
      <c r="M150" s="11" t="s">
        <v>22</v>
      </c>
      <c r="N150" s="12" t="s">
        <v>23</v>
      </c>
      <c r="O150" s="21">
        <v>1.061964687891484E-2</v>
      </c>
      <c r="P150" s="21">
        <v>1.2405060137455091E-2</v>
      </c>
      <c r="Q150" s="21">
        <v>0.85607379256876937</v>
      </c>
      <c r="R150" s="21">
        <v>-3.3444586148165346E-2</v>
      </c>
      <c r="S150" s="21">
        <v>5.4683879905995027E-2</v>
      </c>
      <c r="T150" s="21">
        <v>0.97379033501534873</v>
      </c>
      <c r="U150" s="21">
        <v>4.4064233027080187E-2</v>
      </c>
      <c r="V150" s="21">
        <v>0.20908035684700568</v>
      </c>
    </row>
    <row r="151" spans="1:22" x14ac:dyDescent="0.25">
      <c r="A151" s="11" t="s">
        <v>22</v>
      </c>
      <c r="B151" s="12" t="s">
        <v>24</v>
      </c>
      <c r="C151" s="21">
        <v>5.539143119786083E-2</v>
      </c>
      <c r="D151" s="21">
        <v>1.4592168948573925E-2</v>
      </c>
      <c r="E151" s="21">
        <v>3.7959697008081972</v>
      </c>
      <c r="F151" s="21">
        <v>3.3718584309136018E-3</v>
      </c>
      <c r="G151" s="21">
        <v>0.10741100396480806</v>
      </c>
      <c r="H151" s="21">
        <v>6.8713723787679926E-2</v>
      </c>
      <c r="I151" s="21">
        <v>5.2019572766947228E-2</v>
      </c>
      <c r="J151" s="21">
        <v>1.0958020642986379</v>
      </c>
      <c r="K151" s="37"/>
      <c r="M151" s="11" t="s">
        <v>22</v>
      </c>
      <c r="N151" s="12" t="s">
        <v>24</v>
      </c>
      <c r="O151" s="21">
        <v>3.4870785753414096E-2</v>
      </c>
      <c r="P151" s="21">
        <v>1.3910011050385994E-2</v>
      </c>
      <c r="Q151" s="21">
        <v>2.5068841158430608</v>
      </c>
      <c r="R151" s="21">
        <v>-1.453920996944523E-2</v>
      </c>
      <c r="S151" s="21">
        <v>8.4280781476273423E-2</v>
      </c>
      <c r="T151" s="21">
        <v>0.39778514746873073</v>
      </c>
      <c r="U151" s="21">
        <v>4.9409995722859326E-2</v>
      </c>
      <c r="V151" s="21">
        <v>0.68653848964931918</v>
      </c>
    </row>
    <row r="152" spans="1:22" x14ac:dyDescent="0.25">
      <c r="A152" s="48" t="s">
        <v>23</v>
      </c>
      <c r="B152" s="66" t="s">
        <v>24</v>
      </c>
      <c r="C152" s="41">
        <v>8.5315704193352215E-3</v>
      </c>
      <c r="D152" s="41">
        <v>1.5070727286099147E-2</v>
      </c>
      <c r="E152" s="41">
        <v>0.56610210359287194</v>
      </c>
      <c r="F152" s="41">
        <v>-4.5194013314854502E-2</v>
      </c>
      <c r="G152" s="41">
        <v>6.2257154153524945E-2</v>
      </c>
      <c r="H152" s="41">
        <v>0.99444119500558315</v>
      </c>
      <c r="I152" s="41">
        <v>5.3725583734189723E-2</v>
      </c>
      <c r="J152" s="41">
        <v>0.16877903811190528</v>
      </c>
      <c r="K152" s="37"/>
      <c r="M152" s="48" t="s">
        <v>23</v>
      </c>
      <c r="N152" s="66" t="s">
        <v>24</v>
      </c>
      <c r="O152" s="41">
        <v>2.4251138874499256E-2</v>
      </c>
      <c r="P152" s="41">
        <v>1.3243271081935896E-2</v>
      </c>
      <c r="Q152" s="41">
        <v>1.8312045962404504</v>
      </c>
      <c r="R152" s="41">
        <v>-2.2790518040429038E-2</v>
      </c>
      <c r="S152" s="41">
        <v>7.1292795789427543E-2</v>
      </c>
      <c r="T152" s="41">
        <v>0.69523756899237277</v>
      </c>
      <c r="U152" s="41">
        <v>4.7041656914928294E-2</v>
      </c>
      <c r="V152" s="41">
        <v>0.47745813280231353</v>
      </c>
    </row>
    <row r="153" spans="1:22" ht="15.75" thickBot="1" x14ac:dyDescent="0.3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4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</row>
    <row r="154" spans="1:22" x14ac:dyDescent="0.25">
      <c r="A154" s="43" t="s">
        <v>88</v>
      </c>
      <c r="K154" s="65"/>
      <c r="M154" s="43" t="s">
        <v>88</v>
      </c>
    </row>
    <row r="155" spans="1:22" x14ac:dyDescent="0.25">
      <c r="A155" t="s">
        <v>96</v>
      </c>
      <c r="K155" s="37"/>
      <c r="M155" t="s">
        <v>96</v>
      </c>
    </row>
    <row r="156" spans="1:22" x14ac:dyDescent="0.25">
      <c r="K156" s="37"/>
    </row>
    <row r="157" spans="1:22" x14ac:dyDescent="0.25">
      <c r="A157" t="s">
        <v>97</v>
      </c>
      <c r="F157" t="s">
        <v>98</v>
      </c>
      <c r="G157">
        <v>0.1</v>
      </c>
      <c r="K157" s="37"/>
      <c r="M157" t="s">
        <v>97</v>
      </c>
      <c r="R157" t="s">
        <v>98</v>
      </c>
      <c r="S157">
        <v>0.1</v>
      </c>
    </row>
    <row r="158" spans="1:22" x14ac:dyDescent="0.25">
      <c r="A158" s="67" t="s">
        <v>28</v>
      </c>
      <c r="B158" s="68" t="s">
        <v>29</v>
      </c>
      <c r="C158" s="68" t="s">
        <v>30</v>
      </c>
      <c r="D158" s="68" t="s">
        <v>57</v>
      </c>
      <c r="E158" s="68" t="s">
        <v>31</v>
      </c>
      <c r="F158" s="68" t="s">
        <v>33</v>
      </c>
      <c r="G158" s="68" t="s">
        <v>99</v>
      </c>
      <c r="H158" s="68" t="s">
        <v>100</v>
      </c>
      <c r="I158" s="68" t="s">
        <v>101</v>
      </c>
      <c r="K158" s="37"/>
      <c r="M158" s="67" t="s">
        <v>28</v>
      </c>
      <c r="N158" s="68" t="s">
        <v>29</v>
      </c>
      <c r="O158" s="68" t="s">
        <v>30</v>
      </c>
      <c r="P158" s="68" t="s">
        <v>57</v>
      </c>
      <c r="Q158" s="68" t="s">
        <v>31</v>
      </c>
      <c r="R158" s="68" t="s">
        <v>33</v>
      </c>
      <c r="S158" s="68" t="s">
        <v>99</v>
      </c>
      <c r="T158" s="68" t="s">
        <v>100</v>
      </c>
      <c r="U158" s="68" t="s">
        <v>101</v>
      </c>
    </row>
    <row r="159" spans="1:22" x14ac:dyDescent="0.25">
      <c r="A159" s="12" t="s">
        <v>20</v>
      </c>
      <c r="B159">
        <v>6</v>
      </c>
      <c r="C159" s="14">
        <v>0.37590747688801679</v>
      </c>
      <c r="D159" s="14">
        <v>6.2651246148002798E-2</v>
      </c>
      <c r="E159">
        <v>8.5391792470932077E-4</v>
      </c>
      <c r="F159">
        <v>4.2695896235466022E-3</v>
      </c>
      <c r="G159">
        <v>1.3674420357309595E-2</v>
      </c>
      <c r="H159">
        <v>3.976621612330191E-2</v>
      </c>
      <c r="I159">
        <v>8.5536276172703679E-2</v>
      </c>
      <c r="K159" s="37"/>
      <c r="M159" s="12" t="s">
        <v>20</v>
      </c>
      <c r="N159">
        <v>6</v>
      </c>
      <c r="O159" s="14">
        <v>0.63663910926744927</v>
      </c>
      <c r="P159" s="14">
        <v>0.10610651821124155</v>
      </c>
      <c r="Q159">
        <v>2.9070262206044835E-3</v>
      </c>
      <c r="R159">
        <v>1.4535131103022406E-2</v>
      </c>
      <c r="S159">
        <v>1.8806649906321197E-2</v>
      </c>
      <c r="T159">
        <v>7.4703095914760292E-2</v>
      </c>
      <c r="U159">
        <v>0.13750994050772281</v>
      </c>
    </row>
    <row r="160" spans="1:22" x14ac:dyDescent="0.25">
      <c r="A160" s="12" t="s">
        <v>21</v>
      </c>
      <c r="B160">
        <v>11</v>
      </c>
      <c r="C160" s="14">
        <v>0.58160955839602313</v>
      </c>
      <c r="D160" s="14">
        <v>5.2873596217820285E-2</v>
      </c>
      <c r="E160">
        <v>3.7948181038949572E-4</v>
      </c>
      <c r="F160">
        <v>3.7948181038949583E-3</v>
      </c>
      <c r="G160">
        <v>1.0099228740356266E-2</v>
      </c>
      <c r="H160">
        <v>3.597188141673692E-2</v>
      </c>
      <c r="I160">
        <v>6.9775311018903649E-2</v>
      </c>
      <c r="K160" s="37"/>
      <c r="M160" s="12" t="s">
        <v>21</v>
      </c>
      <c r="N160">
        <v>16</v>
      </c>
      <c r="O160" s="14">
        <v>1.522366699452482</v>
      </c>
      <c r="P160" s="14">
        <v>9.5147918715780128E-2</v>
      </c>
      <c r="Q160">
        <v>3.3601490145144281E-3</v>
      </c>
      <c r="R160">
        <v>5.0402235217716397E-2</v>
      </c>
      <c r="S160">
        <v>1.1516674010411995E-2</v>
      </c>
      <c r="T160">
        <v>7.5917328514900281E-2</v>
      </c>
      <c r="U160">
        <v>0.11437850891665997</v>
      </c>
    </row>
    <row r="161" spans="1:21" x14ac:dyDescent="0.25">
      <c r="A161" s="12" t="s">
        <v>22</v>
      </c>
      <c r="B161">
        <v>18</v>
      </c>
      <c r="C161" s="14">
        <v>1.1201176732463511</v>
      </c>
      <c r="D161" s="14">
        <v>6.2228759624797285E-2</v>
      </c>
      <c r="E161">
        <v>7.9688861023960607E-4</v>
      </c>
      <c r="F161">
        <v>1.3547106374073296E-2</v>
      </c>
      <c r="G161">
        <v>7.8949302743047921E-3</v>
      </c>
      <c r="H161">
        <v>4.9016081379623558E-2</v>
      </c>
      <c r="I161">
        <v>7.5441437869971012E-2</v>
      </c>
      <c r="K161" s="37"/>
      <c r="M161" s="12" t="s">
        <v>22</v>
      </c>
      <c r="N161">
        <v>14</v>
      </c>
      <c r="O161" s="14">
        <v>1.5505218576901791</v>
      </c>
      <c r="P161" s="14">
        <v>0.11075156126358422</v>
      </c>
      <c r="Q161">
        <v>1.3807792679336206E-3</v>
      </c>
      <c r="R161">
        <v>1.7950130483137164E-2</v>
      </c>
      <c r="S161">
        <v>1.2311842394893005E-2</v>
      </c>
      <c r="T161">
        <v>9.0193195584400032E-2</v>
      </c>
      <c r="U161">
        <v>0.13130992694276841</v>
      </c>
    </row>
    <row r="162" spans="1:21" x14ac:dyDescent="0.25">
      <c r="A162" s="12" t="s">
        <v>23</v>
      </c>
      <c r="B162">
        <v>15</v>
      </c>
      <c r="C162" s="14">
        <v>0.65099236521635639</v>
      </c>
      <c r="D162" s="14">
        <v>4.3399491014423759E-2</v>
      </c>
      <c r="E162">
        <v>9.42575283286098E-4</v>
      </c>
      <c r="F162">
        <v>1.3196053966005395E-2</v>
      </c>
      <c r="G162">
        <v>8.6484628023343665E-3</v>
      </c>
      <c r="H162">
        <v>2.8925727174544915E-2</v>
      </c>
      <c r="I162">
        <v>5.78732548543026E-2</v>
      </c>
      <c r="K162" s="37"/>
      <c r="M162" s="12" t="s">
        <v>23</v>
      </c>
      <c r="N162">
        <v>19</v>
      </c>
      <c r="O162" s="14">
        <v>1.5135574168203163</v>
      </c>
      <c r="P162" s="14">
        <v>7.9660916674753487E-2</v>
      </c>
      <c r="Q162">
        <v>1.5904663317158742E-3</v>
      </c>
      <c r="R162">
        <v>2.8628393970885718E-2</v>
      </c>
      <c r="S162">
        <v>1.0568424879386775E-2</v>
      </c>
      <c r="T162">
        <v>6.2013716819957945E-2</v>
      </c>
      <c r="U162">
        <v>9.730811652954903E-2</v>
      </c>
    </row>
    <row r="163" spans="1:21" x14ac:dyDescent="0.25">
      <c r="A163" s="66" t="s">
        <v>24</v>
      </c>
      <c r="B163">
        <v>9</v>
      </c>
      <c r="C163" s="14">
        <v>0.61044529210134091</v>
      </c>
      <c r="D163" s="14">
        <v>6.7827254677926774E-2</v>
      </c>
      <c r="E163">
        <v>3.2221397619502899E-3</v>
      </c>
      <c r="F163">
        <v>2.5777118095602333E-2</v>
      </c>
      <c r="G163">
        <v>1.1165117467911777E-2</v>
      </c>
      <c r="H163">
        <v>4.9141705908330141E-2</v>
      </c>
      <c r="I163">
        <v>8.6512803447523406E-2</v>
      </c>
      <c r="K163" s="37"/>
      <c r="M163" s="66" t="s">
        <v>24</v>
      </c>
      <c r="N163">
        <v>12</v>
      </c>
      <c r="O163" s="14">
        <v>0.86776875395520592</v>
      </c>
      <c r="P163" s="14">
        <v>7.2314062829600498E-2</v>
      </c>
      <c r="Q163">
        <v>1.8233472041127839E-3</v>
      </c>
      <c r="R163">
        <v>2.0056819245240644E-2</v>
      </c>
      <c r="S163">
        <v>1.3298309680161066E-2</v>
      </c>
      <c r="T163">
        <v>5.0108489971293774E-2</v>
      </c>
      <c r="U163">
        <v>9.4519635687907222E-2</v>
      </c>
    </row>
    <row r="164" spans="1:2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K164" s="37"/>
      <c r="M164" s="46"/>
      <c r="N164" s="46"/>
      <c r="O164" s="46"/>
      <c r="P164" s="46"/>
      <c r="Q164" s="46"/>
      <c r="R164" s="46"/>
      <c r="S164" s="46"/>
      <c r="T164" s="46"/>
      <c r="U164" s="46"/>
    </row>
    <row r="165" spans="1:21" x14ac:dyDescent="0.25">
      <c r="A165" t="s">
        <v>32</v>
      </c>
      <c r="K165" s="37"/>
      <c r="M165" t="s">
        <v>32</v>
      </c>
    </row>
    <row r="166" spans="1:21" x14ac:dyDescent="0.25">
      <c r="A166" s="67" t="s">
        <v>102</v>
      </c>
      <c r="B166" s="68" t="s">
        <v>33</v>
      </c>
      <c r="C166" s="68" t="s">
        <v>34</v>
      </c>
      <c r="D166" s="68" t="s">
        <v>35</v>
      </c>
      <c r="E166" s="68" t="s">
        <v>36</v>
      </c>
      <c r="F166" s="68" t="s">
        <v>103</v>
      </c>
      <c r="G166" s="68" t="s">
        <v>37</v>
      </c>
      <c r="H166" s="68" t="s">
        <v>104</v>
      </c>
      <c r="I166" s="68" t="s">
        <v>105</v>
      </c>
      <c r="K166" s="37"/>
      <c r="M166" s="67" t="s">
        <v>102</v>
      </c>
      <c r="N166" s="68" t="s">
        <v>33</v>
      </c>
      <c r="O166" s="68" t="s">
        <v>34</v>
      </c>
      <c r="P166" s="68" t="s">
        <v>35</v>
      </c>
      <c r="Q166" s="68" t="s">
        <v>36</v>
      </c>
      <c r="R166" s="68" t="s">
        <v>103</v>
      </c>
      <c r="S166" s="68" t="s">
        <v>37</v>
      </c>
      <c r="T166" s="68" t="s">
        <v>104</v>
      </c>
      <c r="U166" s="68" t="s">
        <v>105</v>
      </c>
    </row>
    <row r="167" spans="1:21" x14ac:dyDescent="0.25">
      <c r="A167" s="37" t="s">
        <v>38</v>
      </c>
      <c r="B167">
        <v>4.6910062159453148E-3</v>
      </c>
      <c r="C167">
        <v>4</v>
      </c>
      <c r="D167">
        <v>1.1727515539863287E-3</v>
      </c>
      <c r="E167">
        <v>1.0452902858116868</v>
      </c>
      <c r="F167">
        <v>0.39255904213581638</v>
      </c>
      <c r="G167">
        <v>2.0519769743349645</v>
      </c>
      <c r="H167">
        <v>0.28919909979286468</v>
      </c>
      <c r="I167">
        <v>3.0611285711047913E-3</v>
      </c>
      <c r="K167" s="37"/>
      <c r="M167" s="37" t="s">
        <v>38</v>
      </c>
      <c r="N167">
        <v>1.3738592009458234E-2</v>
      </c>
      <c r="O167">
        <v>4</v>
      </c>
      <c r="P167">
        <v>3.4346480023645584E-3</v>
      </c>
      <c r="Q167">
        <v>1.618482861029686</v>
      </c>
      <c r="R167">
        <v>0.18086470504678506</v>
      </c>
      <c r="S167">
        <v>2.0378068021834492</v>
      </c>
      <c r="T167">
        <v>0.35951309013483662</v>
      </c>
      <c r="U167">
        <v>3.560949254913915E-2</v>
      </c>
    </row>
    <row r="168" spans="1:21" x14ac:dyDescent="0.25">
      <c r="A168" s="37" t="s">
        <v>39</v>
      </c>
      <c r="B168">
        <v>6.0584686163122584E-2</v>
      </c>
      <c r="C168">
        <v>54</v>
      </c>
      <c r="D168">
        <v>1.1219386326504182E-3</v>
      </c>
      <c r="K168" s="37"/>
      <c r="M168" s="37" t="s">
        <v>39</v>
      </c>
      <c r="N168">
        <v>0.13157271002000234</v>
      </c>
      <c r="O168">
        <v>62</v>
      </c>
      <c r="P168">
        <v>2.1221404841935861E-3</v>
      </c>
    </row>
    <row r="169" spans="1:21" x14ac:dyDescent="0.25">
      <c r="A169" s="42" t="s">
        <v>40</v>
      </c>
      <c r="B169" s="41">
        <v>6.5275692379067898E-2</v>
      </c>
      <c r="C169" s="41">
        <v>58</v>
      </c>
      <c r="D169" s="41">
        <v>1.1254429720528947E-3</v>
      </c>
      <c r="E169" s="41"/>
      <c r="F169" s="41"/>
      <c r="G169" s="41"/>
      <c r="H169" s="41"/>
      <c r="I169" s="41"/>
      <c r="K169" s="37"/>
      <c r="M169" s="42" t="s">
        <v>40</v>
      </c>
      <c r="N169" s="41">
        <v>0.14531130202946058</v>
      </c>
      <c r="O169" s="41">
        <v>66</v>
      </c>
      <c r="P169" s="41">
        <v>2.2016863943857662E-3</v>
      </c>
      <c r="Q169" s="41"/>
      <c r="R169" s="41"/>
      <c r="S169" s="41"/>
      <c r="T169" s="41"/>
      <c r="U169" s="41"/>
    </row>
    <row r="170" spans="1:21" x14ac:dyDescent="0.25">
      <c r="K170" s="37"/>
    </row>
    <row r="171" spans="1:21" x14ac:dyDescent="0.25">
      <c r="A171" t="s">
        <v>116</v>
      </c>
      <c r="D171" t="s">
        <v>117</v>
      </c>
      <c r="E171">
        <v>0.1</v>
      </c>
      <c r="K171" s="37"/>
      <c r="M171" t="s">
        <v>116</v>
      </c>
      <c r="P171" t="s">
        <v>117</v>
      </c>
      <c r="Q171">
        <v>0.1</v>
      </c>
    </row>
    <row r="172" spans="1:21" x14ac:dyDescent="0.25">
      <c r="A172" s="67" t="s">
        <v>28</v>
      </c>
      <c r="B172" s="68" t="s">
        <v>57</v>
      </c>
      <c r="C172" s="68" t="s">
        <v>107</v>
      </c>
      <c r="D172" s="68" t="s">
        <v>33</v>
      </c>
      <c r="E172" s="68" t="s">
        <v>34</v>
      </c>
      <c r="F172" s="68" t="s">
        <v>142</v>
      </c>
      <c r="K172" s="37"/>
      <c r="M172" s="67" t="s">
        <v>28</v>
      </c>
      <c r="N172" s="68" t="s">
        <v>57</v>
      </c>
      <c r="O172" s="68" t="s">
        <v>107</v>
      </c>
      <c r="P172" s="68" t="s">
        <v>33</v>
      </c>
      <c r="Q172" s="68" t="s">
        <v>34</v>
      </c>
      <c r="R172" s="68" t="s">
        <v>142</v>
      </c>
    </row>
    <row r="173" spans="1:21" x14ac:dyDescent="0.25">
      <c r="A173" s="12" t="s">
        <v>20</v>
      </c>
      <c r="B173" s="14">
        <v>6.2651246148002798E-2</v>
      </c>
      <c r="C173">
        <v>6</v>
      </c>
      <c r="D173">
        <v>4.2695896235466022E-3</v>
      </c>
      <c r="K173" s="37"/>
      <c r="M173" s="12" t="s">
        <v>20</v>
      </c>
      <c r="N173" s="14">
        <v>0.10610651821124155</v>
      </c>
      <c r="O173">
        <v>6</v>
      </c>
      <c r="P173">
        <v>1.4535131103022406E-2</v>
      </c>
    </row>
    <row r="174" spans="1:21" x14ac:dyDescent="0.25">
      <c r="A174" s="12" t="s">
        <v>21</v>
      </c>
      <c r="B174" s="14">
        <v>5.2873596217820285E-2</v>
      </c>
      <c r="C174">
        <v>11</v>
      </c>
      <c r="D174">
        <v>3.7948181038949583E-3</v>
      </c>
      <c r="K174" s="37"/>
      <c r="M174" s="12" t="s">
        <v>21</v>
      </c>
      <c r="N174" s="14">
        <v>9.5147918715780128E-2</v>
      </c>
      <c r="O174">
        <v>16</v>
      </c>
      <c r="P174">
        <v>5.0402235217716397E-2</v>
      </c>
    </row>
    <row r="175" spans="1:21" x14ac:dyDescent="0.25">
      <c r="A175" s="12" t="s">
        <v>22</v>
      </c>
      <c r="B175" s="14">
        <v>6.2228759624797285E-2</v>
      </c>
      <c r="C175">
        <v>18</v>
      </c>
      <c r="D175">
        <v>1.3547106374073296E-2</v>
      </c>
      <c r="K175" s="37"/>
      <c r="M175" s="12" t="s">
        <v>22</v>
      </c>
      <c r="N175" s="14">
        <v>0.11075156126358422</v>
      </c>
      <c r="O175">
        <v>14</v>
      </c>
      <c r="P175">
        <v>1.7950130483137164E-2</v>
      </c>
    </row>
    <row r="176" spans="1:21" x14ac:dyDescent="0.25">
      <c r="A176" s="12" t="s">
        <v>23</v>
      </c>
      <c r="B176" s="14">
        <v>4.3399491014423759E-2</v>
      </c>
      <c r="C176">
        <v>15</v>
      </c>
      <c r="D176">
        <v>1.3196053966005395E-2</v>
      </c>
      <c r="K176" s="37"/>
      <c r="M176" s="12" t="s">
        <v>23</v>
      </c>
      <c r="N176" s="14">
        <v>7.9660916674753487E-2</v>
      </c>
      <c r="O176">
        <v>19</v>
      </c>
      <c r="P176">
        <v>2.8628393970885718E-2</v>
      </c>
    </row>
    <row r="177" spans="1:22" x14ac:dyDescent="0.25">
      <c r="A177" s="12" t="s">
        <v>24</v>
      </c>
      <c r="B177" s="14">
        <v>6.7827254677926774E-2</v>
      </c>
      <c r="C177">
        <v>9</v>
      </c>
      <c r="D177">
        <v>2.5777118095602333E-2</v>
      </c>
      <c r="K177" s="37"/>
      <c r="M177" s="12" t="s">
        <v>24</v>
      </c>
      <c r="N177" s="14">
        <v>7.2314062829600498E-2</v>
      </c>
      <c r="O177">
        <v>12</v>
      </c>
      <c r="P177">
        <v>2.0056819245240644E-2</v>
      </c>
    </row>
    <row r="178" spans="1:22" x14ac:dyDescent="0.25">
      <c r="A178" s="69" t="s">
        <v>136</v>
      </c>
      <c r="B178" s="46"/>
      <c r="C178" s="46">
        <v>59</v>
      </c>
      <c r="D178" s="46">
        <v>6.0584686163122584E-2</v>
      </c>
      <c r="E178" s="46">
        <v>54</v>
      </c>
      <c r="F178" s="46">
        <v>3.5713333333333335</v>
      </c>
      <c r="K178" s="37"/>
      <c r="M178" s="69" t="s">
        <v>136</v>
      </c>
      <c r="N178" s="46"/>
      <c r="O178" s="46">
        <v>67</v>
      </c>
      <c r="P178" s="46">
        <v>0.13157271002000234</v>
      </c>
      <c r="Q178" s="46">
        <v>62</v>
      </c>
      <c r="R178" s="46">
        <v>3.5592903225806451</v>
      </c>
    </row>
    <row r="179" spans="1:22" x14ac:dyDescent="0.25">
      <c r="A179" t="s">
        <v>108</v>
      </c>
      <c r="K179" s="37"/>
      <c r="M179" t="s">
        <v>108</v>
      </c>
    </row>
    <row r="180" spans="1:22" x14ac:dyDescent="0.25">
      <c r="A180" s="68" t="s">
        <v>137</v>
      </c>
      <c r="B180" s="67" t="s">
        <v>138</v>
      </c>
      <c r="C180" s="68" t="s">
        <v>57</v>
      </c>
      <c r="D180" s="68" t="s">
        <v>99</v>
      </c>
      <c r="E180" s="68" t="s">
        <v>139</v>
      </c>
      <c r="F180" s="68" t="s">
        <v>100</v>
      </c>
      <c r="G180" s="68" t="s">
        <v>101</v>
      </c>
      <c r="H180" s="68" t="s">
        <v>140</v>
      </c>
      <c r="I180" s="68" t="s">
        <v>141</v>
      </c>
      <c r="J180" s="68" t="s">
        <v>121</v>
      </c>
      <c r="K180" s="37"/>
      <c r="M180" s="68" t="s">
        <v>137</v>
      </c>
      <c r="N180" s="67" t="s">
        <v>138</v>
      </c>
      <c r="O180" s="68" t="s">
        <v>57</v>
      </c>
      <c r="P180" s="68" t="s">
        <v>99</v>
      </c>
      <c r="Q180" s="68" t="s">
        <v>139</v>
      </c>
      <c r="R180" s="68" t="s">
        <v>100</v>
      </c>
      <c r="S180" s="68" t="s">
        <v>101</v>
      </c>
      <c r="T180" s="68" t="s">
        <v>140</v>
      </c>
      <c r="U180" s="68" t="s">
        <v>141</v>
      </c>
      <c r="V180" s="68" t="s">
        <v>121</v>
      </c>
    </row>
    <row r="181" spans="1:22" x14ac:dyDescent="0.25">
      <c r="A181" s="47" t="s">
        <v>20</v>
      </c>
      <c r="B181" s="70" t="s">
        <v>21</v>
      </c>
      <c r="C181" s="46">
        <v>9.7776499301825137E-3</v>
      </c>
      <c r="D181" s="46">
        <v>1.2020486538789539E-2</v>
      </c>
      <c r="E181" s="46">
        <v>0.8134154885187469</v>
      </c>
      <c r="F181" s="46">
        <v>-3.3151514328681193E-2</v>
      </c>
      <c r="G181" s="46">
        <v>5.2706814189046221E-2</v>
      </c>
      <c r="H181" s="46">
        <v>0.97815662466795827</v>
      </c>
      <c r="I181" s="46">
        <v>4.2929164258863707E-2</v>
      </c>
      <c r="J181" s="46">
        <v>0.29191064516437604</v>
      </c>
      <c r="K181" s="37"/>
      <c r="M181" s="47" t="s">
        <v>20</v>
      </c>
      <c r="N181" s="70" t="s">
        <v>21</v>
      </c>
      <c r="O181" s="46">
        <v>1.0958599495461421E-2</v>
      </c>
      <c r="P181" s="46">
        <v>1.5593650325709982E-2</v>
      </c>
      <c r="Q181" s="46">
        <v>0.70276037146949899</v>
      </c>
      <c r="R181" s="46">
        <v>-4.4543729202544645E-2</v>
      </c>
      <c r="S181" s="46">
        <v>6.6460928193467494E-2</v>
      </c>
      <c r="T181" s="46">
        <v>0.987367447902332</v>
      </c>
      <c r="U181" s="46">
        <v>5.5502328698006066E-2</v>
      </c>
      <c r="V181" s="46">
        <v>0.23788551029476845</v>
      </c>
    </row>
    <row r="182" spans="1:22" x14ac:dyDescent="0.25">
      <c r="A182" s="11" t="s">
        <v>20</v>
      </c>
      <c r="B182" s="12" t="s">
        <v>22</v>
      </c>
      <c r="C182" s="21">
        <v>4.2248652320551333E-4</v>
      </c>
      <c r="D182" s="21">
        <v>1.1165117467911777E-2</v>
      </c>
      <c r="E182" s="21">
        <v>3.7839863702260841E-2</v>
      </c>
      <c r="F182" s="21">
        <v>-3.9451869660530083E-2</v>
      </c>
      <c r="G182" s="21">
        <v>4.0296842706941109E-2</v>
      </c>
      <c r="H182" s="21">
        <v>0.99999987961789139</v>
      </c>
      <c r="I182" s="21">
        <v>3.9874356183735596E-2</v>
      </c>
      <c r="J182" s="21">
        <v>1.2613287900753615E-2</v>
      </c>
      <c r="K182" s="37"/>
      <c r="M182" s="11" t="s">
        <v>20</v>
      </c>
      <c r="N182" s="12" t="s">
        <v>22</v>
      </c>
      <c r="O182" s="21">
        <v>4.6450430523426733E-3</v>
      </c>
      <c r="P182" s="21">
        <v>1.5894520185517014E-2</v>
      </c>
      <c r="Q182" s="21">
        <v>0.2922417913926843</v>
      </c>
      <c r="R182" s="21">
        <v>-5.1928168826030754E-2</v>
      </c>
      <c r="S182" s="21">
        <v>6.1218254930716101E-2</v>
      </c>
      <c r="T182" s="21">
        <v>0.99958246906086623</v>
      </c>
      <c r="U182" s="21">
        <v>5.6573211878373428E-2</v>
      </c>
      <c r="V182" s="21">
        <v>0.10083299762030214</v>
      </c>
    </row>
    <row r="183" spans="1:22" x14ac:dyDescent="0.25">
      <c r="A183" s="11" t="s">
        <v>20</v>
      </c>
      <c r="B183" s="12" t="s">
        <v>23</v>
      </c>
      <c r="C183" s="21">
        <v>1.9251755133579039E-2</v>
      </c>
      <c r="D183" s="21">
        <v>1.1440840898984748E-2</v>
      </c>
      <c r="E183" s="21">
        <v>1.6827220397136564</v>
      </c>
      <c r="F183" s="21">
        <v>-2.1607301330328496E-2</v>
      </c>
      <c r="G183" s="21">
        <v>6.0110811597486574E-2</v>
      </c>
      <c r="H183" s="21">
        <v>0.75708855774276596</v>
      </c>
      <c r="I183" s="21">
        <v>4.0859056463907535E-2</v>
      </c>
      <c r="J183" s="21">
        <v>0.57475899645803175</v>
      </c>
      <c r="K183" s="37"/>
      <c r="M183" s="11" t="s">
        <v>20</v>
      </c>
      <c r="N183" s="12" t="s">
        <v>23</v>
      </c>
      <c r="O183" s="21">
        <v>2.6445601536488061E-2</v>
      </c>
      <c r="P183" s="21">
        <v>1.5254207372560731E-2</v>
      </c>
      <c r="Q183" s="21">
        <v>1.7336595006606774</v>
      </c>
      <c r="R183" s="21">
        <v>-2.7848551143305679E-2</v>
      </c>
      <c r="S183" s="21">
        <v>8.0739754216281795E-2</v>
      </c>
      <c r="T183" s="21">
        <v>0.73641706551315878</v>
      </c>
      <c r="U183" s="21">
        <v>5.429415267979374E-2</v>
      </c>
      <c r="V183" s="21">
        <v>0.57407202618957343</v>
      </c>
    </row>
    <row r="184" spans="1:22" x14ac:dyDescent="0.25">
      <c r="A184" s="11" t="s">
        <v>20</v>
      </c>
      <c r="B184" s="12" t="s">
        <v>24</v>
      </c>
      <c r="C184" s="21">
        <v>5.1760085299239755E-3</v>
      </c>
      <c r="D184" s="21">
        <v>1.2482980817510531E-2</v>
      </c>
      <c r="E184" s="21">
        <v>0.41464523622942023</v>
      </c>
      <c r="F184" s="21">
        <v>-3.9404876963011967E-2</v>
      </c>
      <c r="G184" s="21">
        <v>4.9756894022859918E-2</v>
      </c>
      <c r="H184" s="21">
        <v>0.99833661697628451</v>
      </c>
      <c r="I184" s="21">
        <v>4.4580885492935943E-2</v>
      </c>
      <c r="J184" s="21">
        <v>0.15452915579257373</v>
      </c>
      <c r="K184" s="37"/>
      <c r="M184" s="11" t="s">
        <v>20</v>
      </c>
      <c r="N184" s="12" t="s">
        <v>24</v>
      </c>
      <c r="O184" s="21">
        <v>3.3792455381641051E-2</v>
      </c>
      <c r="P184" s="21">
        <v>1.6287036578954389E-2</v>
      </c>
      <c r="Q184" s="21">
        <v>2.074806869735077</v>
      </c>
      <c r="R184" s="21">
        <v>-2.4177836297348286E-2</v>
      </c>
      <c r="S184" s="21">
        <v>9.1762747060630395E-2</v>
      </c>
      <c r="T184" s="21">
        <v>0.58736381692129147</v>
      </c>
      <c r="U184" s="21">
        <v>5.7970291678989337E-2</v>
      </c>
      <c r="V184" s="21">
        <v>0.7335550036210533</v>
      </c>
    </row>
    <row r="185" spans="1:22" x14ac:dyDescent="0.25">
      <c r="A185" s="11" t="s">
        <v>21</v>
      </c>
      <c r="B185" s="12" t="s">
        <v>22</v>
      </c>
      <c r="C185" s="21">
        <v>9.3551634069770004E-3</v>
      </c>
      <c r="D185" s="21">
        <v>9.0643351986279819E-3</v>
      </c>
      <c r="E185" s="21">
        <v>1.0320848911669815</v>
      </c>
      <c r="F185" s="21">
        <v>-2.3016599032389735E-2</v>
      </c>
      <c r="G185" s="21">
        <v>4.1726925846343736E-2</v>
      </c>
      <c r="H185" s="21">
        <v>0.94861400719066846</v>
      </c>
      <c r="I185" s="21">
        <v>3.2371762439366736E-2</v>
      </c>
      <c r="J185" s="21">
        <v>0.27929735726362243</v>
      </c>
      <c r="K185" s="37"/>
      <c r="M185" s="11" t="s">
        <v>21</v>
      </c>
      <c r="N185" s="12" t="s">
        <v>22</v>
      </c>
      <c r="O185" s="21">
        <v>1.5603642547804095E-2</v>
      </c>
      <c r="P185" s="21">
        <v>1.192089013913776E-2</v>
      </c>
      <c r="Q185" s="21">
        <v>1.3089326690945169</v>
      </c>
      <c r="R185" s="21">
        <v>-2.6826266360975973E-2</v>
      </c>
      <c r="S185" s="21">
        <v>5.8033551456584162E-2</v>
      </c>
      <c r="T185" s="21">
        <v>0.88593428128197782</v>
      </c>
      <c r="U185" s="21">
        <v>4.2429908908780067E-2</v>
      </c>
      <c r="V185" s="21">
        <v>0.33871850791507058</v>
      </c>
    </row>
    <row r="186" spans="1:22" x14ac:dyDescent="0.25">
      <c r="A186" s="11" t="s">
        <v>21</v>
      </c>
      <c r="B186" s="12" t="s">
        <v>23</v>
      </c>
      <c r="C186" s="21">
        <v>9.4741052033965253E-3</v>
      </c>
      <c r="D186" s="21">
        <v>9.401870292484342E-3</v>
      </c>
      <c r="E186" s="21">
        <v>1.0076830363177767</v>
      </c>
      <c r="F186" s="21">
        <v>-2.410310756782922E-2</v>
      </c>
      <c r="G186" s="21">
        <v>4.305131797462227E-2</v>
      </c>
      <c r="H186" s="21">
        <v>0.95274754315330568</v>
      </c>
      <c r="I186" s="21">
        <v>3.3577212771225745E-2</v>
      </c>
      <c r="J186" s="21">
        <v>0.28284835129365571</v>
      </c>
      <c r="K186" s="37"/>
      <c r="M186" s="11" t="s">
        <v>21</v>
      </c>
      <c r="N186" s="12" t="s">
        <v>23</v>
      </c>
      <c r="O186" s="21">
        <v>1.548700204102664E-2</v>
      </c>
      <c r="P186" s="21">
        <v>1.1052723300013905E-2</v>
      </c>
      <c r="Q186" s="21">
        <v>1.4011933186644741</v>
      </c>
      <c r="R186" s="21">
        <v>-2.3852849038874462E-2</v>
      </c>
      <c r="S186" s="21">
        <v>5.4826853120927742E-2</v>
      </c>
      <c r="T186" s="21">
        <v>0.85848930249741762</v>
      </c>
      <c r="U186" s="21">
        <v>3.9339851079901102E-2</v>
      </c>
      <c r="V186" s="21">
        <v>0.33618651589480497</v>
      </c>
    </row>
    <row r="187" spans="1:22" x14ac:dyDescent="0.25">
      <c r="A187" s="11" t="s">
        <v>21</v>
      </c>
      <c r="B187" s="12" t="s">
        <v>24</v>
      </c>
      <c r="C187" s="21">
        <v>1.4953658460106489E-2</v>
      </c>
      <c r="D187" s="21">
        <v>1.0645521810186354E-2</v>
      </c>
      <c r="E187" s="21">
        <v>1.4046900402569107</v>
      </c>
      <c r="F187" s="21">
        <v>-2.3065048431339046E-2</v>
      </c>
      <c r="G187" s="21">
        <v>5.2972365351552024E-2</v>
      </c>
      <c r="H187" s="21">
        <v>0.85722782480953075</v>
      </c>
      <c r="I187" s="21">
        <v>3.8018706891445535E-2</v>
      </c>
      <c r="J187" s="21">
        <v>0.44643980095694974</v>
      </c>
      <c r="K187" s="37"/>
      <c r="M187" s="11" t="s">
        <v>21</v>
      </c>
      <c r="N187" s="12" t="s">
        <v>24</v>
      </c>
      <c r="O187" s="21">
        <v>2.283385588617963E-2</v>
      </c>
      <c r="P187" s="21">
        <v>1.2439429661595515E-2</v>
      </c>
      <c r="Q187" s="21">
        <v>1.8356031190622044</v>
      </c>
      <c r="R187" s="21">
        <v>-2.1441685726759918E-2</v>
      </c>
      <c r="S187" s="21">
        <v>6.7109397499119178E-2</v>
      </c>
      <c r="T187" s="21">
        <v>0.69342456188468593</v>
      </c>
      <c r="U187" s="21">
        <v>4.4275541612939548E-2</v>
      </c>
      <c r="V187" s="21">
        <v>0.49566949332628485</v>
      </c>
    </row>
    <row r="188" spans="1:22" x14ac:dyDescent="0.25">
      <c r="A188" s="11" t="s">
        <v>22</v>
      </c>
      <c r="B188" s="12" t="s">
        <v>23</v>
      </c>
      <c r="C188" s="21">
        <v>1.8829268610373526E-2</v>
      </c>
      <c r="D188" s="21">
        <v>8.2802727273772678E-3</v>
      </c>
      <c r="E188" s="21">
        <v>2.2739913563617122</v>
      </c>
      <c r="F188" s="21">
        <v>-1.0742345389999824E-2</v>
      </c>
      <c r="G188" s="21">
        <v>4.8400882610746876E-2</v>
      </c>
      <c r="H188" s="21">
        <v>0.49894667760714473</v>
      </c>
      <c r="I188" s="21">
        <v>2.957161400037335E-2</v>
      </c>
      <c r="J188" s="21">
        <v>0.56214570855727808</v>
      </c>
      <c r="K188" s="37"/>
      <c r="M188" s="11" t="s">
        <v>22</v>
      </c>
      <c r="N188" s="12" t="s">
        <v>23</v>
      </c>
      <c r="O188" s="21">
        <v>3.1090644588830735E-2</v>
      </c>
      <c r="P188" s="21">
        <v>1.1473296553038409E-2</v>
      </c>
      <c r="Q188" s="21">
        <v>2.7098266348390667</v>
      </c>
      <c r="R188" s="21">
        <v>-9.7461488004967484E-3</v>
      </c>
      <c r="S188" s="21">
        <v>7.1927437978158218E-2</v>
      </c>
      <c r="T188" s="21">
        <v>0.31979256056214433</v>
      </c>
      <c r="U188" s="21">
        <v>4.0836793389327483E-2</v>
      </c>
      <c r="V188" s="21">
        <v>0.6749050238098756</v>
      </c>
    </row>
    <row r="189" spans="1:22" x14ac:dyDescent="0.25">
      <c r="A189" s="11" t="s">
        <v>22</v>
      </c>
      <c r="B189" s="12" t="s">
        <v>24</v>
      </c>
      <c r="C189" s="21">
        <v>5.5984950531294889E-3</v>
      </c>
      <c r="D189" s="21">
        <v>9.6692753634489859E-3</v>
      </c>
      <c r="E189" s="21">
        <v>0.57899840915612644</v>
      </c>
      <c r="F189" s="21">
        <v>-2.8933710361534658E-2</v>
      </c>
      <c r="G189" s="21">
        <v>4.0130700467793635E-2</v>
      </c>
      <c r="H189" s="21">
        <v>0.99392646494783932</v>
      </c>
      <c r="I189" s="21">
        <v>3.4532205414664147E-2</v>
      </c>
      <c r="J189" s="21">
        <v>0.16714244369332734</v>
      </c>
      <c r="K189" s="37"/>
      <c r="M189" s="11" t="s">
        <v>22</v>
      </c>
      <c r="N189" s="12" t="s">
        <v>24</v>
      </c>
      <c r="O189" s="21">
        <v>3.8437498433983724E-2</v>
      </c>
      <c r="P189" s="21">
        <v>1.2814571852117226E-2</v>
      </c>
      <c r="Q189" s="21">
        <v>2.9995148396341524</v>
      </c>
      <c r="R189" s="21">
        <v>-7.1732831472714545E-3</v>
      </c>
      <c r="S189" s="21">
        <v>8.4048280015238896E-2</v>
      </c>
      <c r="T189" s="21">
        <v>0.22438782354871034</v>
      </c>
      <c r="U189" s="21">
        <v>4.5610781581255179E-2</v>
      </c>
      <c r="V189" s="21">
        <v>0.83438800124135548</v>
      </c>
    </row>
    <row r="190" spans="1:22" x14ac:dyDescent="0.25">
      <c r="A190" s="48" t="s">
        <v>23</v>
      </c>
      <c r="B190" s="66" t="s">
        <v>24</v>
      </c>
      <c r="C190" s="41">
        <v>2.4427763663503015E-2</v>
      </c>
      <c r="D190" s="41">
        <v>9.986384654008423E-3</v>
      </c>
      <c r="E190" s="41">
        <v>2.4461068254263552</v>
      </c>
      <c r="F190" s="41">
        <v>-1.1236944730845737E-2</v>
      </c>
      <c r="G190" s="41">
        <v>6.0092472057851766E-2</v>
      </c>
      <c r="H190" s="41">
        <v>0.42490442165336428</v>
      </c>
      <c r="I190" s="41">
        <v>3.5664708394348751E-2</v>
      </c>
      <c r="J190" s="41">
        <v>0.7292881522506055</v>
      </c>
      <c r="K190" s="37"/>
      <c r="M190" s="48" t="s">
        <v>23</v>
      </c>
      <c r="N190" s="66" t="s">
        <v>24</v>
      </c>
      <c r="O190" s="41">
        <v>7.3468538451529897E-3</v>
      </c>
      <c r="P190" s="41">
        <v>1.2011174896335221E-2</v>
      </c>
      <c r="Q190" s="41">
        <v>0.61166820969317648</v>
      </c>
      <c r="R190" s="41">
        <v>-3.5404404726196548E-2</v>
      </c>
      <c r="S190" s="41">
        <v>5.0098112416502527E-2</v>
      </c>
      <c r="T190" s="41">
        <v>0.99253591739500591</v>
      </c>
      <c r="U190" s="41">
        <v>4.2751258571349537E-2</v>
      </c>
      <c r="V190" s="41">
        <v>0.15948297743147988</v>
      </c>
    </row>
    <row r="191" spans="1:22" ht="15.75" thickBot="1" x14ac:dyDescent="0.3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4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</row>
    <row r="192" spans="1:22" x14ac:dyDescent="0.25">
      <c r="A192" s="43" t="s">
        <v>51</v>
      </c>
      <c r="K192" s="65"/>
      <c r="M192" s="43" t="s">
        <v>51</v>
      </c>
    </row>
    <row r="193" spans="1:21" x14ac:dyDescent="0.25">
      <c r="A193" t="s">
        <v>96</v>
      </c>
      <c r="K193" s="37"/>
      <c r="M193" t="s">
        <v>96</v>
      </c>
    </row>
    <row r="194" spans="1:21" x14ac:dyDescent="0.25">
      <c r="K194" s="37"/>
    </row>
    <row r="195" spans="1:21" x14ac:dyDescent="0.25">
      <c r="A195" t="s">
        <v>97</v>
      </c>
      <c r="F195" t="s">
        <v>98</v>
      </c>
      <c r="G195">
        <v>0.1</v>
      </c>
      <c r="K195" s="37"/>
      <c r="M195" t="s">
        <v>97</v>
      </c>
      <c r="R195" t="s">
        <v>98</v>
      </c>
      <c r="S195">
        <v>0.1</v>
      </c>
    </row>
    <row r="196" spans="1:21" x14ac:dyDescent="0.25">
      <c r="A196" s="67" t="s">
        <v>28</v>
      </c>
      <c r="B196" s="68" t="s">
        <v>29</v>
      </c>
      <c r="C196" s="68" t="s">
        <v>30</v>
      </c>
      <c r="D196" s="68" t="s">
        <v>57</v>
      </c>
      <c r="E196" s="68" t="s">
        <v>31</v>
      </c>
      <c r="F196" s="68" t="s">
        <v>33</v>
      </c>
      <c r="G196" s="68" t="s">
        <v>99</v>
      </c>
      <c r="H196" s="68" t="s">
        <v>100</v>
      </c>
      <c r="I196" s="68" t="s">
        <v>101</v>
      </c>
      <c r="K196" s="37"/>
      <c r="M196" s="67" t="s">
        <v>28</v>
      </c>
      <c r="N196" s="68" t="s">
        <v>29</v>
      </c>
      <c r="O196" s="68" t="s">
        <v>30</v>
      </c>
      <c r="P196" s="68" t="s">
        <v>57</v>
      </c>
      <c r="Q196" s="68" t="s">
        <v>31</v>
      </c>
      <c r="R196" s="68" t="s">
        <v>33</v>
      </c>
      <c r="S196" s="68" t="s">
        <v>99</v>
      </c>
      <c r="T196" s="68" t="s">
        <v>100</v>
      </c>
      <c r="U196" s="68" t="s">
        <v>101</v>
      </c>
    </row>
    <row r="197" spans="1:21" x14ac:dyDescent="0.25">
      <c r="A197" s="12" t="s">
        <v>20</v>
      </c>
      <c r="B197">
        <v>26</v>
      </c>
      <c r="C197" s="14">
        <v>3.8152544370649975</v>
      </c>
      <c r="D197" s="14">
        <v>0.14674055527173066</v>
      </c>
      <c r="E197">
        <v>2.2335009463568768E-3</v>
      </c>
      <c r="F197">
        <v>5.5837523658922035E-2</v>
      </c>
      <c r="G197">
        <v>1.7884836616764179E-2</v>
      </c>
      <c r="H197">
        <v>0.11716957325113016</v>
      </c>
      <c r="I197">
        <v>0.17631153729233118</v>
      </c>
      <c r="K197" s="37"/>
      <c r="M197" s="12" t="s">
        <v>20</v>
      </c>
      <c r="N197">
        <v>27</v>
      </c>
      <c r="O197" s="14">
        <v>4.5478719935959626</v>
      </c>
      <c r="P197" s="14">
        <v>0.16843970346651713</v>
      </c>
      <c r="Q197">
        <v>3.831176452983984E-3</v>
      </c>
      <c r="R197">
        <v>9.961058777758372E-2</v>
      </c>
      <c r="S197">
        <v>8.326802402846523E-3</v>
      </c>
      <c r="T197">
        <v>0.15468514834029307</v>
      </c>
      <c r="U197">
        <v>0.18219425859274119</v>
      </c>
    </row>
    <row r="198" spans="1:21" x14ac:dyDescent="0.25">
      <c r="A198" s="12" t="s">
        <v>21</v>
      </c>
      <c r="B198">
        <v>34</v>
      </c>
      <c r="C198" s="14">
        <v>6.1828646850559972</v>
      </c>
      <c r="D198" s="14">
        <v>0.18184896132517639</v>
      </c>
      <c r="E198">
        <v>2.0470972776831693E-2</v>
      </c>
      <c r="F198">
        <v>0.6755421016354457</v>
      </c>
      <c r="G198">
        <v>1.5639835922316211E-2</v>
      </c>
      <c r="H198">
        <v>0.15598988769906069</v>
      </c>
      <c r="I198">
        <v>0.20770803495129209</v>
      </c>
      <c r="K198" s="37"/>
      <c r="M198" s="12" t="s">
        <v>21</v>
      </c>
      <c r="N198">
        <v>54</v>
      </c>
      <c r="O198" s="14">
        <v>8.3011613317003921</v>
      </c>
      <c r="P198" s="14">
        <v>0.15372520984630356</v>
      </c>
      <c r="Q198">
        <v>3.526463442276368E-3</v>
      </c>
      <c r="R198">
        <v>0.18690256244064668</v>
      </c>
      <c r="S198">
        <v>5.8879384446532141E-3</v>
      </c>
      <c r="T198">
        <v>0.14399927064434634</v>
      </c>
      <c r="U198">
        <v>0.16345114904826077</v>
      </c>
    </row>
    <row r="199" spans="1:21" x14ac:dyDescent="0.25">
      <c r="A199" s="12" t="s">
        <v>22</v>
      </c>
      <c r="B199">
        <v>54</v>
      </c>
      <c r="C199" s="14">
        <v>7.7165988400659691</v>
      </c>
      <c r="D199" s="14">
        <v>0.14289997851974018</v>
      </c>
      <c r="E199">
        <v>2.2725000738925485E-3</v>
      </c>
      <c r="F199">
        <v>0.12044250391630476</v>
      </c>
      <c r="G199">
        <v>1.2410085430374963E-2</v>
      </c>
      <c r="H199">
        <v>0.12238100923870404</v>
      </c>
      <c r="I199">
        <v>0.16341894780077632</v>
      </c>
      <c r="K199" s="37"/>
      <c r="M199" s="12" t="s">
        <v>22</v>
      </c>
      <c r="N199">
        <v>45</v>
      </c>
      <c r="O199" s="14">
        <v>5.0094979045035917</v>
      </c>
      <c r="P199" s="14">
        <v>0.11132217565563537</v>
      </c>
      <c r="Q199">
        <v>1.2291734890602574E-4</v>
      </c>
      <c r="R199">
        <v>5.4083633518651319E-3</v>
      </c>
      <c r="S199">
        <v>6.4499134066768968E-3</v>
      </c>
      <c r="T199">
        <v>0.10066794306796385</v>
      </c>
      <c r="U199">
        <v>0.1219764082433069</v>
      </c>
    </row>
    <row r="200" spans="1:21" x14ac:dyDescent="0.25">
      <c r="A200" s="12" t="s">
        <v>23</v>
      </c>
      <c r="B200">
        <v>45</v>
      </c>
      <c r="C200" s="14">
        <v>7.9545990683787426</v>
      </c>
      <c r="D200" s="14">
        <v>0.17676886818619428</v>
      </c>
      <c r="E200">
        <v>1.0940710441420714E-2</v>
      </c>
      <c r="F200">
        <v>0.4813912594225116</v>
      </c>
      <c r="G200">
        <v>1.3594567461565151E-2</v>
      </c>
      <c r="H200">
        <v>0.15429146352223619</v>
      </c>
      <c r="I200">
        <v>0.19924627285015237</v>
      </c>
      <c r="K200" s="37"/>
      <c r="M200" s="12" t="s">
        <v>23</v>
      </c>
      <c r="N200">
        <v>63</v>
      </c>
      <c r="O200" s="14">
        <v>6.8786619305266887</v>
      </c>
      <c r="P200" s="14">
        <v>0.10918511000836013</v>
      </c>
      <c r="Q200">
        <v>1.6369285989608808E-3</v>
      </c>
      <c r="R200">
        <v>0.10148957313557315</v>
      </c>
      <c r="S200">
        <v>5.4511717582834806E-3</v>
      </c>
      <c r="T200">
        <v>0.10018064000602234</v>
      </c>
      <c r="U200">
        <v>0.11818958001069793</v>
      </c>
    </row>
    <row r="201" spans="1:21" x14ac:dyDescent="0.25">
      <c r="A201" s="66" t="s">
        <v>24</v>
      </c>
      <c r="B201">
        <v>25</v>
      </c>
      <c r="C201" s="14">
        <v>3.8730838684382878</v>
      </c>
      <c r="D201" s="14">
        <v>0.15492335473753152</v>
      </c>
      <c r="E201">
        <v>6.4770584020363052E-3</v>
      </c>
      <c r="F201">
        <v>0.15544940164887111</v>
      </c>
      <c r="G201">
        <v>1.823902618125986E-2</v>
      </c>
      <c r="H201">
        <v>0.12476675186570285</v>
      </c>
      <c r="I201">
        <v>0.18507995760936019</v>
      </c>
      <c r="K201" s="37"/>
      <c r="M201" s="66" t="s">
        <v>24</v>
      </c>
      <c r="N201">
        <v>35</v>
      </c>
      <c r="O201" s="14">
        <v>4.5663400372198106</v>
      </c>
      <c r="P201" s="14">
        <v>0.13046685820628032</v>
      </c>
      <c r="Q201">
        <v>4.8736889124584943E-4</v>
      </c>
      <c r="R201">
        <v>1.6570542302358587E-2</v>
      </c>
      <c r="S201">
        <v>7.3135143651293488E-3</v>
      </c>
      <c r="T201">
        <v>0.1183860939903293</v>
      </c>
      <c r="U201">
        <v>0.14254762242223132</v>
      </c>
    </row>
    <row r="202" spans="1:2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K202" s="37"/>
      <c r="M202" s="46"/>
      <c r="N202" s="46"/>
      <c r="O202" s="46"/>
      <c r="P202" s="46"/>
      <c r="Q202" s="46"/>
      <c r="R202" s="46"/>
      <c r="S202" s="46"/>
      <c r="T202" s="46"/>
      <c r="U202" s="46"/>
    </row>
    <row r="203" spans="1:21" x14ac:dyDescent="0.25">
      <c r="A203" t="s">
        <v>32</v>
      </c>
      <c r="K203" s="37"/>
      <c r="M203" t="s">
        <v>32</v>
      </c>
    </row>
    <row r="204" spans="1:21" x14ac:dyDescent="0.25">
      <c r="A204" s="67" t="s">
        <v>102</v>
      </c>
      <c r="B204" s="68" t="s">
        <v>33</v>
      </c>
      <c r="C204" s="68" t="s">
        <v>34</v>
      </c>
      <c r="D204" s="68" t="s">
        <v>35</v>
      </c>
      <c r="E204" s="68" t="s">
        <v>36</v>
      </c>
      <c r="F204" s="68" t="s">
        <v>103</v>
      </c>
      <c r="G204" s="68" t="s">
        <v>37</v>
      </c>
      <c r="H204" s="68" t="s">
        <v>104</v>
      </c>
      <c r="I204" s="68" t="s">
        <v>105</v>
      </c>
      <c r="K204" s="37"/>
      <c r="M204" s="67" t="s">
        <v>102</v>
      </c>
      <c r="N204" s="68" t="s">
        <v>33</v>
      </c>
      <c r="O204" s="68" t="s">
        <v>34</v>
      </c>
      <c r="P204" s="68" t="s">
        <v>35</v>
      </c>
      <c r="Q204" s="68" t="s">
        <v>36</v>
      </c>
      <c r="R204" s="68" t="s">
        <v>103</v>
      </c>
      <c r="S204" s="68" t="s">
        <v>37</v>
      </c>
      <c r="T204" s="68" t="s">
        <v>104</v>
      </c>
      <c r="U204" s="68" t="s">
        <v>105</v>
      </c>
    </row>
    <row r="205" spans="1:21" x14ac:dyDescent="0.25">
      <c r="A205" s="37" t="s">
        <v>38</v>
      </c>
      <c r="B205">
        <v>4.9833227842818628E-2</v>
      </c>
      <c r="C205">
        <v>4</v>
      </c>
      <c r="D205">
        <v>1.2458306960704657E-2</v>
      </c>
      <c r="E205">
        <v>1.4980134927290092</v>
      </c>
      <c r="F205">
        <v>0.20469039406370909</v>
      </c>
      <c r="G205">
        <v>1.9765296219595654</v>
      </c>
      <c r="H205">
        <v>0.19388656828554987</v>
      </c>
      <c r="I205">
        <v>1.0710425141213554E-2</v>
      </c>
      <c r="K205" s="37"/>
      <c r="M205" s="37" t="s">
        <v>38</v>
      </c>
      <c r="N205">
        <v>0.11314267281056295</v>
      </c>
      <c r="O205">
        <v>4</v>
      </c>
      <c r="P205">
        <v>2.8285668202640737E-2</v>
      </c>
      <c r="Q205">
        <v>15.109363196020263</v>
      </c>
      <c r="R205">
        <v>6.3512950607606158E-11</v>
      </c>
      <c r="S205">
        <v>1.9707043468038812</v>
      </c>
      <c r="T205">
        <v>0.60221963410417745</v>
      </c>
      <c r="U205">
        <v>0.20124791543993331</v>
      </c>
    </row>
    <row r="206" spans="1:21" x14ac:dyDescent="0.25">
      <c r="A206" s="37" t="s">
        <v>39</v>
      </c>
      <c r="B206">
        <v>1.4886627902820551</v>
      </c>
      <c r="C206">
        <v>179</v>
      </c>
      <c r="D206">
        <v>8.3165519010170667E-3</v>
      </c>
      <c r="K206" s="37"/>
      <c r="M206" s="37" t="s">
        <v>39</v>
      </c>
      <c r="N206">
        <v>0.40998162900802732</v>
      </c>
      <c r="O206">
        <v>219</v>
      </c>
      <c r="P206">
        <v>1.8720622329133668E-3</v>
      </c>
    </row>
    <row r="207" spans="1:21" x14ac:dyDescent="0.25">
      <c r="A207" s="42" t="s">
        <v>40</v>
      </c>
      <c r="B207" s="41">
        <v>1.5384960181248737</v>
      </c>
      <c r="C207" s="41">
        <v>183</v>
      </c>
      <c r="D207" s="41">
        <v>8.4070820662561409E-3</v>
      </c>
      <c r="E207" s="41"/>
      <c r="F207" s="41"/>
      <c r="G207" s="41"/>
      <c r="H207" s="41"/>
      <c r="I207" s="41"/>
      <c r="K207" s="37"/>
      <c r="M207" s="42" t="s">
        <v>40</v>
      </c>
      <c r="N207" s="41">
        <v>0.52312430181859026</v>
      </c>
      <c r="O207" s="41">
        <v>223</v>
      </c>
      <c r="P207" s="41">
        <v>2.3458488870788802E-3</v>
      </c>
      <c r="Q207" s="41"/>
      <c r="R207" s="41"/>
      <c r="S207" s="41"/>
      <c r="T207" s="41"/>
      <c r="U207" s="41"/>
    </row>
    <row r="208" spans="1:21" x14ac:dyDescent="0.25">
      <c r="K208" s="37"/>
    </row>
    <row r="209" spans="1:22" x14ac:dyDescent="0.25">
      <c r="A209" t="s">
        <v>116</v>
      </c>
      <c r="D209" t="s">
        <v>117</v>
      </c>
      <c r="E209">
        <v>0.1</v>
      </c>
      <c r="K209" s="37"/>
      <c r="M209" t="s">
        <v>116</v>
      </c>
      <c r="P209" t="s">
        <v>117</v>
      </c>
      <c r="Q209">
        <v>0.1</v>
      </c>
    </row>
    <row r="210" spans="1:22" x14ac:dyDescent="0.25">
      <c r="A210" s="67" t="s">
        <v>28</v>
      </c>
      <c r="B210" s="68" t="s">
        <v>57</v>
      </c>
      <c r="C210" s="68" t="s">
        <v>107</v>
      </c>
      <c r="D210" s="68" t="s">
        <v>33</v>
      </c>
      <c r="E210" s="68" t="s">
        <v>34</v>
      </c>
      <c r="F210" s="68" t="s">
        <v>142</v>
      </c>
      <c r="K210" s="37"/>
      <c r="M210" s="67" t="s">
        <v>28</v>
      </c>
      <c r="N210" s="68" t="s">
        <v>57</v>
      </c>
      <c r="O210" s="68" t="s">
        <v>107</v>
      </c>
      <c r="P210" s="68" t="s">
        <v>33</v>
      </c>
      <c r="Q210" s="68" t="s">
        <v>34</v>
      </c>
      <c r="R210" s="68" t="s">
        <v>142</v>
      </c>
    </row>
    <row r="211" spans="1:22" x14ac:dyDescent="0.25">
      <c r="A211" s="12" t="s">
        <v>20</v>
      </c>
      <c r="B211" s="14">
        <v>0.14674055527173066</v>
      </c>
      <c r="C211">
        <v>26</v>
      </c>
      <c r="D211">
        <v>5.5837523658922035E-2</v>
      </c>
      <c r="K211" s="37"/>
      <c r="M211" s="12" t="s">
        <v>20</v>
      </c>
      <c r="N211" s="14">
        <v>0.16843970346651713</v>
      </c>
      <c r="O211">
        <v>27</v>
      </c>
      <c r="P211">
        <v>9.961058777758372E-2</v>
      </c>
    </row>
    <row r="212" spans="1:22" x14ac:dyDescent="0.25">
      <c r="A212" s="12" t="s">
        <v>21</v>
      </c>
      <c r="B212" s="14">
        <v>0.18184896132517639</v>
      </c>
      <c r="C212">
        <v>34</v>
      </c>
      <c r="D212">
        <v>0.6755421016354457</v>
      </c>
      <c r="K212" s="37"/>
      <c r="M212" s="12" t="s">
        <v>21</v>
      </c>
      <c r="N212" s="14">
        <v>0.15372520984630356</v>
      </c>
      <c r="O212">
        <v>54</v>
      </c>
      <c r="P212">
        <v>0.18690256244064668</v>
      </c>
    </row>
    <row r="213" spans="1:22" x14ac:dyDescent="0.25">
      <c r="A213" s="12" t="s">
        <v>22</v>
      </c>
      <c r="B213" s="14">
        <v>0.14289997851974018</v>
      </c>
      <c r="C213">
        <v>54</v>
      </c>
      <c r="D213">
        <v>0.12044250391630476</v>
      </c>
      <c r="K213" s="37"/>
      <c r="M213" s="12" t="s">
        <v>22</v>
      </c>
      <c r="N213" s="14">
        <v>0.11132217565563537</v>
      </c>
      <c r="O213">
        <v>45</v>
      </c>
      <c r="P213">
        <v>5.4083633518651319E-3</v>
      </c>
    </row>
    <row r="214" spans="1:22" x14ac:dyDescent="0.25">
      <c r="A214" s="12" t="s">
        <v>23</v>
      </c>
      <c r="B214" s="14">
        <v>0.17676886818619428</v>
      </c>
      <c r="C214">
        <v>45</v>
      </c>
      <c r="D214">
        <v>0.4813912594225116</v>
      </c>
      <c r="K214" s="37"/>
      <c r="M214" s="12" t="s">
        <v>23</v>
      </c>
      <c r="N214" s="14">
        <v>0.10918511000836013</v>
      </c>
      <c r="O214">
        <v>63</v>
      </c>
      <c r="P214">
        <v>0.10148957313557315</v>
      </c>
    </row>
    <row r="215" spans="1:22" x14ac:dyDescent="0.25">
      <c r="A215" s="12" t="s">
        <v>24</v>
      </c>
      <c r="B215" s="14">
        <v>0.15492335473753152</v>
      </c>
      <c r="C215">
        <v>25</v>
      </c>
      <c r="D215">
        <v>0.15544940164887111</v>
      </c>
      <c r="K215" s="37"/>
      <c r="M215" s="12" t="s">
        <v>24</v>
      </c>
      <c r="N215" s="14">
        <v>0.13046685820628032</v>
      </c>
      <c r="O215">
        <v>35</v>
      </c>
      <c r="P215">
        <v>1.6570542302358587E-2</v>
      </c>
    </row>
    <row r="216" spans="1:22" x14ac:dyDescent="0.25">
      <c r="A216" s="69" t="s">
        <v>136</v>
      </c>
      <c r="B216" s="46"/>
      <c r="C216" s="46">
        <v>184</v>
      </c>
      <c r="D216" s="46">
        <v>1.4886627902820551</v>
      </c>
      <c r="E216" s="46">
        <v>179</v>
      </c>
      <c r="F216" s="46">
        <v>3.5061564245810057</v>
      </c>
      <c r="K216" s="37"/>
      <c r="M216" s="69" t="s">
        <v>136</v>
      </c>
      <c r="N216" s="46"/>
      <c r="O216" s="46">
        <v>224</v>
      </c>
      <c r="P216" s="46">
        <v>0.40998162900802732</v>
      </c>
      <c r="Q216" s="46">
        <v>219</v>
      </c>
      <c r="R216" s="46">
        <v>3.5010136986301372</v>
      </c>
    </row>
    <row r="217" spans="1:22" x14ac:dyDescent="0.25">
      <c r="A217" t="s">
        <v>108</v>
      </c>
      <c r="K217" s="37"/>
      <c r="M217" t="s">
        <v>108</v>
      </c>
    </row>
    <row r="218" spans="1:22" x14ac:dyDescent="0.25">
      <c r="A218" s="68" t="s">
        <v>137</v>
      </c>
      <c r="B218" s="67" t="s">
        <v>138</v>
      </c>
      <c r="C218" s="68" t="s">
        <v>57</v>
      </c>
      <c r="D218" s="68" t="s">
        <v>99</v>
      </c>
      <c r="E218" s="68" t="s">
        <v>139</v>
      </c>
      <c r="F218" s="68" t="s">
        <v>100</v>
      </c>
      <c r="G218" s="68" t="s">
        <v>101</v>
      </c>
      <c r="H218" s="68" t="s">
        <v>140</v>
      </c>
      <c r="I218" s="68" t="s">
        <v>141</v>
      </c>
      <c r="J218" s="68" t="s">
        <v>121</v>
      </c>
      <c r="K218" s="37"/>
      <c r="M218" s="68" t="s">
        <v>137</v>
      </c>
      <c r="N218" s="67" t="s">
        <v>138</v>
      </c>
      <c r="O218" s="68" t="s">
        <v>57</v>
      </c>
      <c r="P218" s="68" t="s">
        <v>99</v>
      </c>
      <c r="Q218" s="68" t="s">
        <v>139</v>
      </c>
      <c r="R218" s="68" t="s">
        <v>100</v>
      </c>
      <c r="S218" s="68" t="s">
        <v>101</v>
      </c>
      <c r="T218" s="68" t="s">
        <v>140</v>
      </c>
      <c r="U218" s="68" t="s">
        <v>141</v>
      </c>
      <c r="V218" s="68" t="s">
        <v>121</v>
      </c>
    </row>
    <row r="219" spans="1:22" x14ac:dyDescent="0.25">
      <c r="A219" s="47" t="s">
        <v>20</v>
      </c>
      <c r="B219" s="70" t="s">
        <v>21</v>
      </c>
      <c r="C219" s="46">
        <v>3.5108406053445729E-2</v>
      </c>
      <c r="D219" s="46">
        <v>1.6799878697260309E-2</v>
      </c>
      <c r="E219" s="46">
        <v>2.0898011638126373</v>
      </c>
      <c r="F219" s="46">
        <v>-2.3794596573135082E-2</v>
      </c>
      <c r="G219" s="46">
        <v>9.401140868002654E-2</v>
      </c>
      <c r="H219" s="46">
        <v>0.57828974076285122</v>
      </c>
      <c r="I219" s="46">
        <v>5.8903002626580811E-2</v>
      </c>
      <c r="J219" s="46">
        <v>0.38498114652106513</v>
      </c>
      <c r="K219" s="37"/>
      <c r="M219" s="47" t="s">
        <v>20</v>
      </c>
      <c r="N219" s="70" t="s">
        <v>21</v>
      </c>
      <c r="O219" s="46">
        <v>1.471449362021357E-2</v>
      </c>
      <c r="P219" s="46">
        <v>7.2112224131583936E-3</v>
      </c>
      <c r="Q219" s="46">
        <v>2.0404992076466644</v>
      </c>
      <c r="R219" s="46">
        <v>-1.053209483212264E-2</v>
      </c>
      <c r="S219" s="46">
        <v>3.9961082072549781E-2</v>
      </c>
      <c r="T219" s="46">
        <v>0.6006737095794058</v>
      </c>
      <c r="U219" s="46">
        <v>2.5246588452336211E-2</v>
      </c>
      <c r="V219" s="46">
        <v>0.34008320127444414</v>
      </c>
    </row>
    <row r="220" spans="1:22" x14ac:dyDescent="0.25">
      <c r="A220" s="11" t="s">
        <v>20</v>
      </c>
      <c r="B220" s="12" t="s">
        <v>22</v>
      </c>
      <c r="C220" s="21">
        <v>3.8405767519904821E-3</v>
      </c>
      <c r="D220" s="21">
        <v>1.5392816525859613E-2</v>
      </c>
      <c r="E220" s="21">
        <v>0.24950448448069218</v>
      </c>
      <c r="F220" s="21">
        <v>-5.0129045802548879E-2</v>
      </c>
      <c r="G220" s="21">
        <v>5.7810199306529843E-2</v>
      </c>
      <c r="H220" s="21">
        <v>0.99978131297715189</v>
      </c>
      <c r="I220" s="21">
        <v>5.3969622554539361E-2</v>
      </c>
      <c r="J220" s="21">
        <v>4.2113835616252121E-2</v>
      </c>
      <c r="K220" s="37"/>
      <c r="M220" s="11" t="s">
        <v>20</v>
      </c>
      <c r="N220" s="12" t="s">
        <v>22</v>
      </c>
      <c r="O220" s="21">
        <v>5.7117527810881752E-2</v>
      </c>
      <c r="P220" s="21">
        <v>7.4477184831893651E-3</v>
      </c>
      <c r="Q220" s="21">
        <v>7.6691308807931868</v>
      </c>
      <c r="R220" s="21">
        <v>3.1042963377694917E-2</v>
      </c>
      <c r="S220" s="21">
        <v>8.3192092244068594E-2</v>
      </c>
      <c r="T220" s="21">
        <v>1.5329844180733687E-6</v>
      </c>
      <c r="U220" s="21">
        <v>2.6074564433186835E-2</v>
      </c>
      <c r="V220" s="21">
        <v>1.3201073858309793</v>
      </c>
    </row>
    <row r="221" spans="1:22" x14ac:dyDescent="0.25">
      <c r="A221" s="11" t="s">
        <v>20</v>
      </c>
      <c r="B221" s="12" t="s">
        <v>23</v>
      </c>
      <c r="C221" s="21">
        <v>3.0028312914463617E-2</v>
      </c>
      <c r="D221" s="21">
        <v>1.5885207667440088E-2</v>
      </c>
      <c r="E221" s="21">
        <v>1.8903317818131302</v>
      </c>
      <c r="F221" s="21">
        <v>-2.5667710004534897E-2</v>
      </c>
      <c r="G221" s="21">
        <v>8.5724335833462131E-2</v>
      </c>
      <c r="H221" s="21">
        <v>0.66871581714220851</v>
      </c>
      <c r="I221" s="21">
        <v>5.5696022918998514E-2</v>
      </c>
      <c r="J221" s="21">
        <v>0.329275396789736</v>
      </c>
      <c r="K221" s="37"/>
      <c r="M221" s="11" t="s">
        <v>20</v>
      </c>
      <c r="N221" s="12" t="s">
        <v>23</v>
      </c>
      <c r="O221" s="21">
        <v>5.9254593458156993E-2</v>
      </c>
      <c r="P221" s="21">
        <v>7.0374324790493737E-3</v>
      </c>
      <c r="Q221" s="21">
        <v>8.4199164446066828</v>
      </c>
      <c r="R221" s="21">
        <v>3.4616445945820487E-2</v>
      </c>
      <c r="S221" s="21">
        <v>8.3892740970493498E-2</v>
      </c>
      <c r="T221" s="21">
        <v>1.0277058570817843E-7</v>
      </c>
      <c r="U221" s="21">
        <v>2.4638147512336502E-2</v>
      </c>
      <c r="V221" s="21">
        <v>1.3694995120853692</v>
      </c>
    </row>
    <row r="222" spans="1:22" x14ac:dyDescent="0.25">
      <c r="A222" s="11" t="s">
        <v>20</v>
      </c>
      <c r="B222" s="12" t="s">
        <v>24</v>
      </c>
      <c r="C222" s="21">
        <v>8.1827994658008607E-3</v>
      </c>
      <c r="D222" s="21">
        <v>1.8062799573280875E-2</v>
      </c>
      <c r="E222" s="21">
        <v>0.453019446548316</v>
      </c>
      <c r="F222" s="21">
        <v>-5.5148201303976935E-2</v>
      </c>
      <c r="G222" s="21">
        <v>7.1513800235578656E-2</v>
      </c>
      <c r="H222" s="21">
        <v>0.99770255553149045</v>
      </c>
      <c r="I222" s="21">
        <v>6.3331000769777795E-2</v>
      </c>
      <c r="J222" s="21">
        <v>8.9728468882932802E-2</v>
      </c>
      <c r="K222" s="37"/>
      <c r="M222" s="11" t="s">
        <v>20</v>
      </c>
      <c r="N222" s="12" t="s">
        <v>24</v>
      </c>
      <c r="O222" s="21">
        <v>3.7972845260236809E-2</v>
      </c>
      <c r="P222" s="21">
        <v>7.8365531525347275E-3</v>
      </c>
      <c r="Q222" s="21">
        <v>4.8456055259389803</v>
      </c>
      <c r="R222" s="21">
        <v>1.0536965323169542E-2</v>
      </c>
      <c r="S222" s="21">
        <v>6.5408725197304077E-2</v>
      </c>
      <c r="T222" s="21">
        <v>6.4973808690209633E-3</v>
      </c>
      <c r="U222" s="21">
        <v>2.7435879937067267E-2</v>
      </c>
      <c r="V222" s="21">
        <v>0.87763310861478361</v>
      </c>
    </row>
    <row r="223" spans="1:22" x14ac:dyDescent="0.25">
      <c r="A223" s="11" t="s">
        <v>21</v>
      </c>
      <c r="B223" s="12" t="s">
        <v>22</v>
      </c>
      <c r="C223" s="21">
        <v>3.8948982805436211E-2</v>
      </c>
      <c r="D223" s="21">
        <v>1.4117625297233552E-2</v>
      </c>
      <c r="E223" s="21">
        <v>2.7588905347323913</v>
      </c>
      <c r="F223" s="21">
        <v>-1.0549619830286537E-2</v>
      </c>
      <c r="G223" s="21">
        <v>8.8447585441158966E-2</v>
      </c>
      <c r="H223" s="21">
        <v>0.29460642376399759</v>
      </c>
      <c r="I223" s="21">
        <v>4.9498602635722748E-2</v>
      </c>
      <c r="J223" s="21">
        <v>0.42709498213731728</v>
      </c>
      <c r="K223" s="37"/>
      <c r="M223" s="11" t="s">
        <v>21</v>
      </c>
      <c r="N223" s="12" t="s">
        <v>22</v>
      </c>
      <c r="O223" s="21">
        <v>4.2403034190668182E-2</v>
      </c>
      <c r="P223" s="21">
        <v>6.175321938233491E-3</v>
      </c>
      <c r="Q223" s="21">
        <v>6.8665301363701809</v>
      </c>
      <c r="R223" s="21">
        <v>2.0783147491461519E-2</v>
      </c>
      <c r="S223" s="21">
        <v>6.4022920889874851E-2</v>
      </c>
      <c r="T223" s="21">
        <v>2.2435641755746971E-5</v>
      </c>
      <c r="U223" s="21">
        <v>2.1619886699206663E-2</v>
      </c>
      <c r="V223" s="21">
        <v>0.98002418455653517</v>
      </c>
    </row>
    <row r="224" spans="1:22" x14ac:dyDescent="0.25">
      <c r="A224" s="11" t="s">
        <v>21</v>
      </c>
      <c r="B224" s="12" t="s">
        <v>23</v>
      </c>
      <c r="C224" s="21">
        <v>5.0800931389821113E-3</v>
      </c>
      <c r="D224" s="21">
        <v>1.4652930289604509E-2</v>
      </c>
      <c r="E224" s="21">
        <v>0.34669469099884909</v>
      </c>
      <c r="F224" s="21">
        <v>-4.6295372534852351E-2</v>
      </c>
      <c r="G224" s="21">
        <v>5.6455558812816574E-2</v>
      </c>
      <c r="H224" s="21">
        <v>0.9991958863116075</v>
      </c>
      <c r="I224" s="21">
        <v>5.1375465673834463E-2</v>
      </c>
      <c r="J224" s="21">
        <v>5.5705749731329177E-2</v>
      </c>
      <c r="K224" s="37"/>
      <c r="M224" s="11" t="s">
        <v>21</v>
      </c>
      <c r="N224" s="12" t="s">
        <v>23</v>
      </c>
      <c r="O224" s="21">
        <v>4.4540099837943423E-2</v>
      </c>
      <c r="P224" s="21">
        <v>5.6737594532343689E-3</v>
      </c>
      <c r="Q224" s="21">
        <v>7.8501917829020771</v>
      </c>
      <c r="R224" s="21">
        <v>2.467619026943766E-2</v>
      </c>
      <c r="S224" s="21">
        <v>6.4404009406449192E-2</v>
      </c>
      <c r="T224" s="21">
        <v>8.1207471458455416E-7</v>
      </c>
      <c r="U224" s="21">
        <v>1.9863909568505762E-2</v>
      </c>
      <c r="V224" s="21">
        <v>1.0294163108109251</v>
      </c>
    </row>
    <row r="225" spans="1:22" x14ac:dyDescent="0.25">
      <c r="A225" s="11" t="s">
        <v>21</v>
      </c>
      <c r="B225" s="12" t="s">
        <v>24</v>
      </c>
      <c r="C225" s="21">
        <v>2.6925606587644868E-2</v>
      </c>
      <c r="D225" s="21">
        <v>1.6989210454250885E-2</v>
      </c>
      <c r="E225" s="21">
        <v>1.5848650918858793</v>
      </c>
      <c r="F225" s="21">
        <v>-3.2641222795085655E-2</v>
      </c>
      <c r="G225" s="21">
        <v>8.6492435970375398E-2</v>
      </c>
      <c r="H225" s="21">
        <v>0.79546404468301291</v>
      </c>
      <c r="I225" s="21">
        <v>5.9566829382730523E-2</v>
      </c>
      <c r="J225" s="21">
        <v>0.29525267763813234</v>
      </c>
      <c r="K225" s="37"/>
      <c r="M225" s="11" t="s">
        <v>21</v>
      </c>
      <c r="N225" s="12" t="s">
        <v>24</v>
      </c>
      <c r="O225" s="21">
        <v>2.3258351640023239E-2</v>
      </c>
      <c r="P225" s="21">
        <v>6.6391005225474118E-3</v>
      </c>
      <c r="Q225" s="21">
        <v>3.5032383620392977</v>
      </c>
      <c r="R225" s="21">
        <v>1.4769764002248165E-5</v>
      </c>
      <c r="S225" s="21">
        <v>4.650193351604423E-2</v>
      </c>
      <c r="T225" s="21">
        <v>9.9618237227427464E-2</v>
      </c>
      <c r="U225" s="21">
        <v>2.3243581876020991E-2</v>
      </c>
      <c r="V225" s="21">
        <v>0.53754990734033947</v>
      </c>
    </row>
    <row r="226" spans="1:22" x14ac:dyDescent="0.25">
      <c r="A226" s="11" t="s">
        <v>22</v>
      </c>
      <c r="B226" s="12" t="s">
        <v>23</v>
      </c>
      <c r="C226" s="21">
        <v>3.3868889666454099E-2</v>
      </c>
      <c r="D226" s="21">
        <v>1.3015807405924746E-2</v>
      </c>
      <c r="E226" s="21">
        <v>2.6021351277091815</v>
      </c>
      <c r="F226" s="21">
        <v>-1.1766567090937985E-2</v>
      </c>
      <c r="G226" s="21">
        <v>7.9504346423846184E-2</v>
      </c>
      <c r="H226" s="21">
        <v>0.35399071578348118</v>
      </c>
      <c r="I226" s="21">
        <v>4.5635456757392084E-2</v>
      </c>
      <c r="J226" s="21">
        <v>0.37138923240598809</v>
      </c>
      <c r="K226" s="37"/>
      <c r="M226" s="11" t="s">
        <v>22</v>
      </c>
      <c r="N226" s="12" t="s">
        <v>23</v>
      </c>
      <c r="O226" s="21">
        <v>2.1370656472752408E-3</v>
      </c>
      <c r="P226" s="21">
        <v>5.9714594736939219E-3</v>
      </c>
      <c r="Q226" s="21">
        <v>0.35787995492386054</v>
      </c>
      <c r="R226" s="21">
        <v>-1.876909577094189E-2</v>
      </c>
      <c r="S226" s="21">
        <v>2.3043227065492371E-2</v>
      </c>
      <c r="T226" s="21">
        <v>0.99909042043554996</v>
      </c>
      <c r="U226" s="21">
        <v>2.0906161418217131E-2</v>
      </c>
      <c r="V226" s="21">
        <v>4.9392126254390073E-2</v>
      </c>
    </row>
    <row r="227" spans="1:22" x14ac:dyDescent="0.25">
      <c r="A227" s="11" t="s">
        <v>22</v>
      </c>
      <c r="B227" s="12" t="s">
        <v>24</v>
      </c>
      <c r="C227" s="21">
        <v>1.2023376217791343E-2</v>
      </c>
      <c r="D227" s="21">
        <v>1.5599235500977086E-2</v>
      </c>
      <c r="E227" s="21">
        <v>0.77076701720659568</v>
      </c>
      <c r="F227" s="21">
        <v>-4.2669983552511573E-2</v>
      </c>
      <c r="G227" s="21">
        <v>6.6716735988094258E-2</v>
      </c>
      <c r="H227" s="21">
        <v>0.98242744483098587</v>
      </c>
      <c r="I227" s="21">
        <v>5.4693359770302916E-2</v>
      </c>
      <c r="J227" s="21">
        <v>0.13184230449918494</v>
      </c>
      <c r="K227" s="37"/>
      <c r="M227" s="11" t="s">
        <v>22</v>
      </c>
      <c r="N227" s="12" t="s">
        <v>24</v>
      </c>
      <c r="O227" s="21">
        <v>1.9144682550644943E-2</v>
      </c>
      <c r="P227" s="21">
        <v>6.8952474691842533E-3</v>
      </c>
      <c r="Q227" s="21">
        <v>2.7765040538726113</v>
      </c>
      <c r="R227" s="21">
        <v>-4.9956732944139125E-3</v>
      </c>
      <c r="S227" s="21">
        <v>4.3285038395703801E-2</v>
      </c>
      <c r="T227" s="21">
        <v>0.2875553820175536</v>
      </c>
      <c r="U227" s="21">
        <v>2.4140355845058855E-2</v>
      </c>
      <c r="V227" s="21">
        <v>0.4424742772161957</v>
      </c>
    </row>
    <row r="228" spans="1:22" x14ac:dyDescent="0.25">
      <c r="A228" s="48" t="s">
        <v>23</v>
      </c>
      <c r="B228" s="66" t="s">
        <v>24</v>
      </c>
      <c r="C228" s="41">
        <v>2.1845513448662757E-2</v>
      </c>
      <c r="D228" s="41">
        <v>1.6085309143869891E-2</v>
      </c>
      <c r="E228" s="41">
        <v>1.3581034255091131</v>
      </c>
      <c r="F228" s="41">
        <v>-3.455209654748826E-2</v>
      </c>
      <c r="G228" s="41">
        <v>7.8243123444813767E-2</v>
      </c>
      <c r="H228" s="41">
        <v>0.87245266981216973</v>
      </c>
      <c r="I228" s="41">
        <v>5.6397609996151017E-2</v>
      </c>
      <c r="J228" s="41">
        <v>0.23954692790680315</v>
      </c>
      <c r="K228" s="37"/>
      <c r="M228" s="48" t="s">
        <v>23</v>
      </c>
      <c r="N228" s="66" t="s">
        <v>24</v>
      </c>
      <c r="O228" s="41">
        <v>2.1281748197920183E-2</v>
      </c>
      <c r="P228" s="41">
        <v>6.449913406676896E-3</v>
      </c>
      <c r="Q228" s="41">
        <v>3.2995401420257049</v>
      </c>
      <c r="R228" s="41">
        <v>-1.2994869938338059E-3</v>
      </c>
      <c r="S228" s="41">
        <v>4.3862983389674176E-2</v>
      </c>
      <c r="T228" s="41">
        <v>0.13842034446734874</v>
      </c>
      <c r="U228" s="41">
        <v>2.2581235191753989E-2</v>
      </c>
      <c r="V228" s="41">
        <v>0.49186640347058574</v>
      </c>
    </row>
    <row r="229" spans="1:22" ht="15.75" thickBot="1" x14ac:dyDescent="0.3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4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</row>
    <row r="230" spans="1:22" x14ac:dyDescent="0.25">
      <c r="A230" s="43" t="s">
        <v>89</v>
      </c>
      <c r="K230" s="65"/>
      <c r="M230" s="43" t="s">
        <v>89</v>
      </c>
    </row>
    <row r="231" spans="1:22" x14ac:dyDescent="0.25">
      <c r="A231" t="s">
        <v>96</v>
      </c>
      <c r="K231" s="37"/>
      <c r="M231" t="s">
        <v>96</v>
      </c>
    </row>
    <row r="232" spans="1:22" x14ac:dyDescent="0.25">
      <c r="K232" s="37"/>
    </row>
    <row r="233" spans="1:22" x14ac:dyDescent="0.25">
      <c r="A233" t="s">
        <v>97</v>
      </c>
      <c r="F233" t="s">
        <v>98</v>
      </c>
      <c r="G233">
        <v>0.1</v>
      </c>
      <c r="K233" s="37"/>
      <c r="M233" t="s">
        <v>97</v>
      </c>
      <c r="R233" t="s">
        <v>98</v>
      </c>
      <c r="S233">
        <v>0.1</v>
      </c>
    </row>
    <row r="234" spans="1:22" x14ac:dyDescent="0.25">
      <c r="A234" s="67" t="s">
        <v>28</v>
      </c>
      <c r="B234" s="68" t="s">
        <v>29</v>
      </c>
      <c r="C234" s="68" t="s">
        <v>30</v>
      </c>
      <c r="D234" s="68" t="s">
        <v>57</v>
      </c>
      <c r="E234" s="68" t="s">
        <v>31</v>
      </c>
      <c r="F234" s="68" t="s">
        <v>33</v>
      </c>
      <c r="G234" s="68" t="s">
        <v>99</v>
      </c>
      <c r="H234" s="68" t="s">
        <v>100</v>
      </c>
      <c r="I234" s="68" t="s">
        <v>101</v>
      </c>
      <c r="K234" s="37"/>
      <c r="M234" s="67" t="s">
        <v>28</v>
      </c>
      <c r="N234" s="68" t="s">
        <v>29</v>
      </c>
      <c r="O234" s="68" t="s">
        <v>30</v>
      </c>
      <c r="P234" s="68" t="s">
        <v>57</v>
      </c>
      <c r="Q234" s="68" t="s">
        <v>31</v>
      </c>
      <c r="R234" s="68" t="s">
        <v>33</v>
      </c>
      <c r="S234" s="68" t="s">
        <v>99</v>
      </c>
      <c r="T234" s="68" t="s">
        <v>100</v>
      </c>
      <c r="U234" s="68" t="s">
        <v>101</v>
      </c>
    </row>
    <row r="235" spans="1:22" x14ac:dyDescent="0.25">
      <c r="A235" s="12" t="s">
        <v>20</v>
      </c>
      <c r="B235">
        <v>9</v>
      </c>
      <c r="C235" s="14">
        <v>185.63664076435498</v>
      </c>
      <c r="D235" s="14">
        <v>20.626293418261664</v>
      </c>
      <c r="E235">
        <v>77.800194880723268</v>
      </c>
      <c r="F235">
        <v>622.40155904578796</v>
      </c>
      <c r="G235">
        <v>2.670021002424467</v>
      </c>
      <c r="H235">
        <v>16.168954424810408</v>
      </c>
      <c r="I235">
        <v>25.083632411712919</v>
      </c>
      <c r="K235" s="37"/>
      <c r="M235" s="12" t="s">
        <v>20</v>
      </c>
      <c r="N235">
        <v>9</v>
      </c>
      <c r="O235" s="14">
        <v>147.16999790626213</v>
      </c>
      <c r="P235" s="14">
        <v>16.352221989584681</v>
      </c>
      <c r="Q235">
        <v>27.379517704449995</v>
      </c>
      <c r="R235">
        <v>219.03614163559894</v>
      </c>
      <c r="S235">
        <v>1.2715846416577257</v>
      </c>
      <c r="T235">
        <v>14.229435763713013</v>
      </c>
      <c r="U235">
        <v>18.475008215456349</v>
      </c>
    </row>
    <row r="236" spans="1:22" x14ac:dyDescent="0.25">
      <c r="A236" s="12" t="s">
        <v>21</v>
      </c>
      <c r="B236">
        <v>12</v>
      </c>
      <c r="C236" s="14">
        <v>173.29344457869868</v>
      </c>
      <c r="D236" s="14">
        <v>14.441120381558223</v>
      </c>
      <c r="E236">
        <v>57.824539394533943</v>
      </c>
      <c r="F236">
        <v>636.06993333987316</v>
      </c>
      <c r="G236">
        <v>2.3123060167375806</v>
      </c>
      <c r="H236">
        <v>10.580951579950476</v>
      </c>
      <c r="I236">
        <v>18.30128918316597</v>
      </c>
      <c r="K236" s="37"/>
      <c r="M236" s="12" t="s">
        <v>21</v>
      </c>
      <c r="N236">
        <v>18</v>
      </c>
      <c r="O236" s="14">
        <v>274.57120564860304</v>
      </c>
      <c r="P236" s="14">
        <v>15.253955869366836</v>
      </c>
      <c r="Q236">
        <v>6.0081647669613254</v>
      </c>
      <c r="R236">
        <v>102.13880103834254</v>
      </c>
      <c r="S236">
        <v>0.89914612296884389</v>
      </c>
      <c r="T236">
        <v>13.752919334043581</v>
      </c>
      <c r="U236">
        <v>16.754992404690089</v>
      </c>
    </row>
    <row r="237" spans="1:22" x14ac:dyDescent="0.25">
      <c r="A237" s="12" t="s">
        <v>22</v>
      </c>
      <c r="B237">
        <v>20</v>
      </c>
      <c r="C237" s="14">
        <v>305.25519712083718</v>
      </c>
      <c r="D237" s="14">
        <v>15.262759856041859</v>
      </c>
      <c r="E237">
        <v>33.186713561846197</v>
      </c>
      <c r="F237">
        <v>630.54755767507959</v>
      </c>
      <c r="G237">
        <v>1.7911045388319717</v>
      </c>
      <c r="H237">
        <v>12.272685959606608</v>
      </c>
      <c r="I237">
        <v>18.252833752477109</v>
      </c>
      <c r="K237" s="37"/>
      <c r="M237" s="12" t="s">
        <v>22</v>
      </c>
      <c r="N237">
        <v>11</v>
      </c>
      <c r="O237" s="14">
        <v>190.3645795969536</v>
      </c>
      <c r="P237" s="14">
        <v>17.305870872450328</v>
      </c>
      <c r="Q237">
        <v>10.687482069925817</v>
      </c>
      <c r="R237">
        <v>106.87482069925642</v>
      </c>
      <c r="S237">
        <v>1.1501915851519637</v>
      </c>
      <c r="T237">
        <v>15.38573848480916</v>
      </c>
      <c r="U237">
        <v>19.226003260091495</v>
      </c>
    </row>
    <row r="238" spans="1:22" x14ac:dyDescent="0.25">
      <c r="A238" s="12" t="s">
        <v>23</v>
      </c>
      <c r="B238">
        <v>18</v>
      </c>
      <c r="C238" s="14">
        <v>316.8905111354</v>
      </c>
      <c r="D238" s="14">
        <v>17.605028396411111</v>
      </c>
      <c r="E238">
        <v>59.634365498820017</v>
      </c>
      <c r="F238">
        <v>1013.7842134799379</v>
      </c>
      <c r="G238">
        <v>1.8879899567248439</v>
      </c>
      <c r="H238">
        <v>14.453213768094507</v>
      </c>
      <c r="I238">
        <v>20.756843024727715</v>
      </c>
      <c r="K238" s="37"/>
      <c r="M238" s="12" t="s">
        <v>23</v>
      </c>
      <c r="N238">
        <v>18</v>
      </c>
      <c r="O238" s="14">
        <v>427.48170421423674</v>
      </c>
      <c r="P238" s="14">
        <v>23.748983567457596</v>
      </c>
      <c r="Q238">
        <v>7.3594596369939076</v>
      </c>
      <c r="R238">
        <v>125.11081382889992</v>
      </c>
      <c r="S238">
        <v>0.89914612296884389</v>
      </c>
      <c r="T238">
        <v>22.247947032134341</v>
      </c>
      <c r="U238">
        <v>25.250020102780852</v>
      </c>
    </row>
    <row r="239" spans="1:22" x14ac:dyDescent="0.25">
      <c r="A239" s="66" t="s">
        <v>24</v>
      </c>
      <c r="B239">
        <v>9</v>
      </c>
      <c r="C239" s="14">
        <v>189.89603263200226</v>
      </c>
      <c r="D239" s="14">
        <v>21.099559181333586</v>
      </c>
      <c r="E239">
        <v>142.41832842877221</v>
      </c>
      <c r="F239">
        <v>1139.3466274301791</v>
      </c>
      <c r="G239">
        <v>2.670021002424467</v>
      </c>
      <c r="H239">
        <v>16.64222018788233</v>
      </c>
      <c r="I239">
        <v>25.556898174784841</v>
      </c>
      <c r="K239" s="37"/>
      <c r="M239" s="66" t="s">
        <v>24</v>
      </c>
      <c r="N239">
        <v>12</v>
      </c>
      <c r="O239" s="14">
        <v>253.28832982094909</v>
      </c>
      <c r="P239" s="14">
        <v>21.107360818412424</v>
      </c>
      <c r="Q239">
        <v>33.057937800735914</v>
      </c>
      <c r="R239">
        <v>363.63731580809252</v>
      </c>
      <c r="S239">
        <v>1.1012246027377226</v>
      </c>
      <c r="T239">
        <v>19.268974020003867</v>
      </c>
      <c r="U239">
        <v>22.945747616820981</v>
      </c>
    </row>
    <row r="240" spans="1:22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K240" s="37"/>
      <c r="M240" s="46"/>
      <c r="N240" s="46"/>
      <c r="O240" s="46"/>
      <c r="P240" s="46"/>
      <c r="Q240" s="46"/>
      <c r="R240" s="46"/>
      <c r="S240" s="46"/>
      <c r="T240" s="46"/>
      <c r="U240" s="46"/>
    </row>
    <row r="241" spans="1:22" x14ac:dyDescent="0.25">
      <c r="A241" t="s">
        <v>32</v>
      </c>
      <c r="K241" s="37"/>
      <c r="M241" t="s">
        <v>32</v>
      </c>
    </row>
    <row r="242" spans="1:22" x14ac:dyDescent="0.25">
      <c r="A242" s="67" t="s">
        <v>102</v>
      </c>
      <c r="B242" s="68" t="s">
        <v>33</v>
      </c>
      <c r="C242" s="68" t="s">
        <v>34</v>
      </c>
      <c r="D242" s="68" t="s">
        <v>35</v>
      </c>
      <c r="E242" s="68" t="s">
        <v>36</v>
      </c>
      <c r="F242" s="68" t="s">
        <v>103</v>
      </c>
      <c r="G242" s="68" t="s">
        <v>37</v>
      </c>
      <c r="H242" s="68" t="s">
        <v>104</v>
      </c>
      <c r="I242" s="68" t="s">
        <v>105</v>
      </c>
      <c r="K242" s="37"/>
      <c r="M242" s="67" t="s">
        <v>102</v>
      </c>
      <c r="N242" s="68" t="s">
        <v>33</v>
      </c>
      <c r="O242" s="68" t="s">
        <v>34</v>
      </c>
      <c r="P242" s="68" t="s">
        <v>35</v>
      </c>
      <c r="Q242" s="68" t="s">
        <v>36</v>
      </c>
      <c r="R242" s="68" t="s">
        <v>103</v>
      </c>
      <c r="S242" s="68" t="s">
        <v>37</v>
      </c>
      <c r="T242" s="68" t="s">
        <v>104</v>
      </c>
      <c r="U242" s="68" t="s">
        <v>105</v>
      </c>
    </row>
    <row r="243" spans="1:22" x14ac:dyDescent="0.25">
      <c r="A243" s="37" t="s">
        <v>38</v>
      </c>
      <c r="B243">
        <v>411.83461299479177</v>
      </c>
      <c r="C243">
        <v>4</v>
      </c>
      <c r="D243">
        <v>102.95865324869794</v>
      </c>
      <c r="E243">
        <v>1.6046894176677959</v>
      </c>
      <c r="F243">
        <v>0.18415149696173844</v>
      </c>
      <c r="G243">
        <v>2.0362948172359876</v>
      </c>
      <c r="H243">
        <v>0.37780447570547454</v>
      </c>
      <c r="I243">
        <v>3.4348201398028542E-2</v>
      </c>
      <c r="K243" s="37"/>
      <c r="M243" s="37" t="s">
        <v>38</v>
      </c>
      <c r="N243">
        <v>806.49016718450002</v>
      </c>
      <c r="O243">
        <v>4</v>
      </c>
      <c r="P243">
        <v>201.62254179612501</v>
      </c>
      <c r="Q243">
        <v>13.854983993745597</v>
      </c>
      <c r="R243">
        <v>3.6593248521553975E-8</v>
      </c>
      <c r="S243">
        <v>2.0362948172359876</v>
      </c>
      <c r="T243">
        <v>0.93238718098476114</v>
      </c>
      <c r="U243">
        <v>0.43058083690276377</v>
      </c>
    </row>
    <row r="244" spans="1:22" x14ac:dyDescent="0.25">
      <c r="A244" s="37" t="s">
        <v>39</v>
      </c>
      <c r="B244">
        <v>4042.1498909708575</v>
      </c>
      <c r="C244">
        <v>63</v>
      </c>
      <c r="D244">
        <v>64.161109380489805</v>
      </c>
      <c r="K244" s="37"/>
      <c r="M244" s="37" t="s">
        <v>39</v>
      </c>
      <c r="N244">
        <v>916.79789301019036</v>
      </c>
      <c r="O244">
        <v>63</v>
      </c>
      <c r="P244">
        <v>14.55234750809826</v>
      </c>
    </row>
    <row r="245" spans="1:22" x14ac:dyDescent="0.25">
      <c r="A245" s="42" t="s">
        <v>40</v>
      </c>
      <c r="B245" s="41">
        <v>4453.9845039656493</v>
      </c>
      <c r="C245" s="41">
        <v>67</v>
      </c>
      <c r="D245" s="41">
        <v>66.477380656203721</v>
      </c>
      <c r="E245" s="41"/>
      <c r="F245" s="41"/>
      <c r="G245" s="41"/>
      <c r="H245" s="41"/>
      <c r="I245" s="41"/>
      <c r="K245" s="37"/>
      <c r="M245" s="42" t="s">
        <v>40</v>
      </c>
      <c r="N245" s="41">
        <v>1723.2880601946904</v>
      </c>
      <c r="O245" s="41">
        <v>67</v>
      </c>
      <c r="P245" s="41">
        <v>25.720717316338664</v>
      </c>
      <c r="Q245" s="41"/>
      <c r="R245" s="41"/>
      <c r="S245" s="41"/>
      <c r="T245" s="41"/>
      <c r="U245" s="41"/>
    </row>
    <row r="246" spans="1:22" x14ac:dyDescent="0.25">
      <c r="K246" s="37"/>
    </row>
    <row r="247" spans="1:22" x14ac:dyDescent="0.25">
      <c r="A247" t="s">
        <v>116</v>
      </c>
      <c r="D247" t="s">
        <v>117</v>
      </c>
      <c r="E247">
        <v>0.1</v>
      </c>
      <c r="K247" s="37"/>
      <c r="M247" t="s">
        <v>116</v>
      </c>
      <c r="P247" t="s">
        <v>117</v>
      </c>
      <c r="Q247">
        <v>0.1</v>
      </c>
    </row>
    <row r="248" spans="1:22" x14ac:dyDescent="0.25">
      <c r="A248" s="67" t="s">
        <v>28</v>
      </c>
      <c r="B248" s="68" t="s">
        <v>57</v>
      </c>
      <c r="C248" s="68" t="s">
        <v>107</v>
      </c>
      <c r="D248" s="68" t="s">
        <v>33</v>
      </c>
      <c r="E248" s="68" t="s">
        <v>34</v>
      </c>
      <c r="F248" s="68" t="s">
        <v>142</v>
      </c>
      <c r="K248" s="37"/>
      <c r="M248" s="67" t="s">
        <v>28</v>
      </c>
      <c r="N248" s="68" t="s">
        <v>57</v>
      </c>
      <c r="O248" s="68" t="s">
        <v>107</v>
      </c>
      <c r="P248" s="68" t="s">
        <v>33</v>
      </c>
      <c r="Q248" s="68" t="s">
        <v>34</v>
      </c>
      <c r="R248" s="68" t="s">
        <v>142</v>
      </c>
    </row>
    <row r="249" spans="1:22" x14ac:dyDescent="0.25">
      <c r="A249" s="12" t="s">
        <v>20</v>
      </c>
      <c r="B249" s="14">
        <v>20.626293418261664</v>
      </c>
      <c r="C249">
        <v>9</v>
      </c>
      <c r="D249">
        <v>622.40155904578796</v>
      </c>
      <c r="K249" s="37"/>
      <c r="M249" s="12" t="s">
        <v>20</v>
      </c>
      <c r="N249" s="14">
        <v>16.352221989584681</v>
      </c>
      <c r="O249">
        <v>9</v>
      </c>
      <c r="P249">
        <v>219.03614163559894</v>
      </c>
    </row>
    <row r="250" spans="1:22" x14ac:dyDescent="0.25">
      <c r="A250" s="12" t="s">
        <v>21</v>
      </c>
      <c r="B250" s="14">
        <v>14.441120381558223</v>
      </c>
      <c r="C250">
        <v>12</v>
      </c>
      <c r="D250">
        <v>636.06993333987316</v>
      </c>
      <c r="K250" s="37"/>
      <c r="M250" s="12" t="s">
        <v>21</v>
      </c>
      <c r="N250" s="14">
        <v>15.253955869366836</v>
      </c>
      <c r="O250">
        <v>18</v>
      </c>
      <c r="P250">
        <v>102.13880103834254</v>
      </c>
    </row>
    <row r="251" spans="1:22" x14ac:dyDescent="0.25">
      <c r="A251" s="12" t="s">
        <v>22</v>
      </c>
      <c r="B251" s="14">
        <v>15.262759856041859</v>
      </c>
      <c r="C251">
        <v>20</v>
      </c>
      <c r="D251">
        <v>630.54755767507959</v>
      </c>
      <c r="K251" s="37"/>
      <c r="M251" s="12" t="s">
        <v>22</v>
      </c>
      <c r="N251" s="14">
        <v>17.305870872450328</v>
      </c>
      <c r="O251">
        <v>11</v>
      </c>
      <c r="P251">
        <v>106.87482069925642</v>
      </c>
    </row>
    <row r="252" spans="1:22" x14ac:dyDescent="0.25">
      <c r="A252" s="12" t="s">
        <v>23</v>
      </c>
      <c r="B252" s="14">
        <v>17.605028396411111</v>
      </c>
      <c r="C252">
        <v>18</v>
      </c>
      <c r="D252">
        <v>1013.7842134799379</v>
      </c>
      <c r="K252" s="37"/>
      <c r="M252" s="12" t="s">
        <v>23</v>
      </c>
      <c r="N252" s="14">
        <v>23.748983567457596</v>
      </c>
      <c r="O252">
        <v>18</v>
      </c>
      <c r="P252">
        <v>125.11081382889992</v>
      </c>
    </row>
    <row r="253" spans="1:22" x14ac:dyDescent="0.25">
      <c r="A253" s="12" t="s">
        <v>24</v>
      </c>
      <c r="B253" s="14">
        <v>21.099559181333586</v>
      </c>
      <c r="C253">
        <v>9</v>
      </c>
      <c r="D253">
        <v>1139.3466274301791</v>
      </c>
      <c r="K253" s="37"/>
      <c r="M253" s="12" t="s">
        <v>24</v>
      </c>
      <c r="N253" s="14">
        <v>21.107360818412424</v>
      </c>
      <c r="O253">
        <v>12</v>
      </c>
      <c r="P253">
        <v>363.63731580809252</v>
      </c>
    </row>
    <row r="254" spans="1:22" x14ac:dyDescent="0.25">
      <c r="A254" s="69" t="s">
        <v>136</v>
      </c>
      <c r="B254" s="46"/>
      <c r="C254" s="46">
        <v>68</v>
      </c>
      <c r="D254" s="46">
        <v>4042.1498909708575</v>
      </c>
      <c r="E254" s="46">
        <v>63</v>
      </c>
      <c r="F254" s="46">
        <v>3.5579999999999998</v>
      </c>
      <c r="K254" s="37"/>
      <c r="M254" s="69" t="s">
        <v>136</v>
      </c>
      <c r="N254" s="46"/>
      <c r="O254" s="46">
        <v>68</v>
      </c>
      <c r="P254" s="46">
        <v>916.79789301019036</v>
      </c>
      <c r="Q254" s="46">
        <v>63</v>
      </c>
      <c r="R254" s="46">
        <v>3.5579999999999998</v>
      </c>
    </row>
    <row r="255" spans="1:22" x14ac:dyDescent="0.25">
      <c r="A255" t="s">
        <v>108</v>
      </c>
      <c r="K255" s="37"/>
      <c r="M255" t="s">
        <v>108</v>
      </c>
    </row>
    <row r="256" spans="1:22" x14ac:dyDescent="0.25">
      <c r="A256" s="68" t="s">
        <v>137</v>
      </c>
      <c r="B256" s="67" t="s">
        <v>138</v>
      </c>
      <c r="C256" s="68" t="s">
        <v>57</v>
      </c>
      <c r="D256" s="68" t="s">
        <v>99</v>
      </c>
      <c r="E256" s="68" t="s">
        <v>139</v>
      </c>
      <c r="F256" s="68" t="s">
        <v>100</v>
      </c>
      <c r="G256" s="68" t="s">
        <v>101</v>
      </c>
      <c r="H256" s="68" t="s">
        <v>140</v>
      </c>
      <c r="I256" s="68" t="s">
        <v>141</v>
      </c>
      <c r="J256" s="68" t="s">
        <v>121</v>
      </c>
      <c r="K256" s="37"/>
      <c r="M256" s="68" t="s">
        <v>137</v>
      </c>
      <c r="N256" s="67" t="s">
        <v>138</v>
      </c>
      <c r="O256" s="68" t="s">
        <v>57</v>
      </c>
      <c r="P256" s="68" t="s">
        <v>99</v>
      </c>
      <c r="Q256" s="68" t="s">
        <v>139</v>
      </c>
      <c r="R256" s="68" t="s">
        <v>100</v>
      </c>
      <c r="S256" s="68" t="s">
        <v>101</v>
      </c>
      <c r="T256" s="68" t="s">
        <v>140</v>
      </c>
      <c r="U256" s="68" t="s">
        <v>141</v>
      </c>
      <c r="V256" s="68" t="s">
        <v>121</v>
      </c>
    </row>
    <row r="257" spans="1:22" x14ac:dyDescent="0.25">
      <c r="A257" s="47" t="s">
        <v>20</v>
      </c>
      <c r="B257" s="70" t="s">
        <v>21</v>
      </c>
      <c r="C257" s="46">
        <v>6.185173036703441</v>
      </c>
      <c r="D257" s="46">
        <v>2.4975759516407674</v>
      </c>
      <c r="E257" s="46">
        <v>2.4764704483321633</v>
      </c>
      <c r="F257" s="46">
        <v>-2.7012021992344089</v>
      </c>
      <c r="G257" s="46">
        <v>15.071548272641291</v>
      </c>
      <c r="H257" s="46">
        <v>0.41094156093101986</v>
      </c>
      <c r="I257" s="46">
        <v>8.8863752359378498</v>
      </c>
      <c r="J257" s="46">
        <v>0.77217532884411777</v>
      </c>
      <c r="K257" s="37"/>
      <c r="M257" s="47" t="s">
        <v>20</v>
      </c>
      <c r="N257" s="70" t="s">
        <v>21</v>
      </c>
      <c r="O257" s="46">
        <v>1.0982661202178452</v>
      </c>
      <c r="P257" s="46">
        <v>1.1012246027377226</v>
      </c>
      <c r="Q257" s="46">
        <v>0.99731346129343423</v>
      </c>
      <c r="R257" s="46">
        <v>-2.8198910163229716</v>
      </c>
      <c r="S257" s="46">
        <v>5.016423256758662</v>
      </c>
      <c r="T257" s="46">
        <v>0.95457058716204612</v>
      </c>
      <c r="U257" s="46">
        <v>3.9181571365408168</v>
      </c>
      <c r="V257" s="46">
        <v>0.28789959767210088</v>
      </c>
    </row>
    <row r="258" spans="1:22" x14ac:dyDescent="0.25">
      <c r="A258" s="11" t="s">
        <v>20</v>
      </c>
      <c r="B258" s="12" t="s">
        <v>22</v>
      </c>
      <c r="C258" s="21">
        <v>5.3635335622198053</v>
      </c>
      <c r="D258" s="21">
        <v>2.2734409627712182</v>
      </c>
      <c r="E258" s="21">
        <v>2.3592139184832441</v>
      </c>
      <c r="F258" s="21">
        <v>-2.7253693833201886</v>
      </c>
      <c r="G258" s="21">
        <v>13.452436507759799</v>
      </c>
      <c r="H258" s="21">
        <v>0.4606854492489284</v>
      </c>
      <c r="I258" s="21">
        <v>8.0889029455399939</v>
      </c>
      <c r="J258" s="21">
        <v>0.66959942229537273</v>
      </c>
      <c r="K258" s="37"/>
      <c r="M258" s="11" t="s">
        <v>20</v>
      </c>
      <c r="N258" s="12" t="s">
        <v>22</v>
      </c>
      <c r="O258" s="21">
        <v>0.95364888286564664</v>
      </c>
      <c r="P258" s="21">
        <v>1.2124083848799039</v>
      </c>
      <c r="Q258" s="21">
        <v>0.78657397520399952</v>
      </c>
      <c r="R258" s="21">
        <v>-3.3601001505370514</v>
      </c>
      <c r="S258" s="21">
        <v>5.2673979162683446</v>
      </c>
      <c r="T258" s="21">
        <v>0.98077116653590413</v>
      </c>
      <c r="U258" s="21">
        <v>4.313749033402698</v>
      </c>
      <c r="V258" s="21">
        <v>0.24998961967706795</v>
      </c>
    </row>
    <row r="259" spans="1:22" x14ac:dyDescent="0.25">
      <c r="A259" s="11" t="s">
        <v>20</v>
      </c>
      <c r="B259" s="12" t="s">
        <v>23</v>
      </c>
      <c r="C259" s="21">
        <v>3.021265021850553</v>
      </c>
      <c r="D259" s="21">
        <v>2.3123060167375806</v>
      </c>
      <c r="E259" s="21">
        <v>1.3066025863277555</v>
      </c>
      <c r="F259" s="21">
        <v>-5.2059197857017576</v>
      </c>
      <c r="G259" s="21">
        <v>11.248449829402864</v>
      </c>
      <c r="H259" s="21">
        <v>0.88660460312572709</v>
      </c>
      <c r="I259" s="21">
        <v>8.2271848075523106</v>
      </c>
      <c r="J259" s="21">
        <v>0.3771836774700954</v>
      </c>
      <c r="K259" s="37"/>
      <c r="M259" s="11" t="s">
        <v>20</v>
      </c>
      <c r="N259" s="12" t="s">
        <v>23</v>
      </c>
      <c r="O259" s="21">
        <v>7.3967615778729154</v>
      </c>
      <c r="P259" s="21">
        <v>1.1012246027377226</v>
      </c>
      <c r="Q259" s="21">
        <v>6.7168510034047921</v>
      </c>
      <c r="R259" s="21">
        <v>3.4786044413320987</v>
      </c>
      <c r="S259" s="21">
        <v>11.314918714413732</v>
      </c>
      <c r="T259" s="21">
        <v>1.1619707983157035E-4</v>
      </c>
      <c r="U259" s="21">
        <v>3.9181571365408168</v>
      </c>
      <c r="V259" s="21">
        <v>1.9389878674611825</v>
      </c>
    </row>
    <row r="260" spans="1:22" x14ac:dyDescent="0.25">
      <c r="A260" s="11" t="s">
        <v>20</v>
      </c>
      <c r="B260" s="12" t="s">
        <v>24</v>
      </c>
      <c r="C260" s="21">
        <v>0.4732657630719217</v>
      </c>
      <c r="D260" s="21">
        <v>2.670021002424467</v>
      </c>
      <c r="E260" s="21">
        <v>0.17725170050804123</v>
      </c>
      <c r="F260" s="21">
        <v>-9.0266689635543322</v>
      </c>
      <c r="G260" s="21">
        <v>9.9732004896981756</v>
      </c>
      <c r="H260" s="21">
        <v>0.99994276307057095</v>
      </c>
      <c r="I260" s="21">
        <v>9.4999347266262539</v>
      </c>
      <c r="J260" s="21">
        <v>5.908390016934708E-2</v>
      </c>
      <c r="K260" s="37"/>
      <c r="M260" s="11" t="s">
        <v>20</v>
      </c>
      <c r="N260" s="12" t="s">
        <v>24</v>
      </c>
      <c r="O260" s="21">
        <v>4.755138828827743</v>
      </c>
      <c r="P260" s="21">
        <v>1.1894585168417311</v>
      </c>
      <c r="Q260" s="21">
        <v>3.9977340625998981</v>
      </c>
      <c r="R260" s="21">
        <v>0.52304542590486403</v>
      </c>
      <c r="S260" s="21">
        <v>8.987232231750621</v>
      </c>
      <c r="T260" s="21">
        <v>4.7739953487811126E-2</v>
      </c>
      <c r="U260" s="21">
        <v>4.2320934029228789</v>
      </c>
      <c r="V260" s="21">
        <v>1.2465125988070589</v>
      </c>
    </row>
    <row r="261" spans="1:22" x14ac:dyDescent="0.25">
      <c r="A261" s="11" t="s">
        <v>21</v>
      </c>
      <c r="B261" s="12" t="s">
        <v>22</v>
      </c>
      <c r="C261" s="21">
        <v>0.82163947448363572</v>
      </c>
      <c r="D261" s="21">
        <v>2.0681893752827989</v>
      </c>
      <c r="E261" s="21">
        <v>0.39727477778541764</v>
      </c>
      <c r="F261" s="21">
        <v>-6.536978322772562</v>
      </c>
      <c r="G261" s="21">
        <v>8.1802572717398334</v>
      </c>
      <c r="H261" s="21">
        <v>0.99860003616082582</v>
      </c>
      <c r="I261" s="21">
        <v>7.3586177972561977</v>
      </c>
      <c r="J261" s="21">
        <v>0.102575906548745</v>
      </c>
      <c r="K261" s="37"/>
      <c r="M261" s="11" t="s">
        <v>21</v>
      </c>
      <c r="N261" s="12" t="s">
        <v>22</v>
      </c>
      <c r="O261" s="21">
        <v>2.0519150030834918</v>
      </c>
      <c r="P261" s="21">
        <v>1.0323285409704341</v>
      </c>
      <c r="Q261" s="21">
        <v>1.9876569538168554</v>
      </c>
      <c r="R261" s="21">
        <v>-1.6211099456893128</v>
      </c>
      <c r="S261" s="21">
        <v>5.724939951856296</v>
      </c>
      <c r="T261" s="21">
        <v>0.62647635626919285</v>
      </c>
      <c r="U261" s="21">
        <v>3.6730249487728046</v>
      </c>
      <c r="V261" s="21">
        <v>0.53788921734916884</v>
      </c>
    </row>
    <row r="262" spans="1:22" x14ac:dyDescent="0.25">
      <c r="A262" s="11" t="s">
        <v>21</v>
      </c>
      <c r="B262" s="12" t="s">
        <v>23</v>
      </c>
      <c r="C262" s="21">
        <v>3.163908014852888</v>
      </c>
      <c r="D262" s="21">
        <v>2.1108369420368187</v>
      </c>
      <c r="E262" s="21">
        <v>1.4988879301117048</v>
      </c>
      <c r="F262" s="21">
        <v>-4.3464498249141128</v>
      </c>
      <c r="G262" s="21">
        <v>10.67426585461989</v>
      </c>
      <c r="H262" s="21">
        <v>0.82613085759935756</v>
      </c>
      <c r="I262" s="21">
        <v>7.5103578397670008</v>
      </c>
      <c r="J262" s="21">
        <v>0.39499165137402231</v>
      </c>
      <c r="K262" s="37"/>
      <c r="M262" s="11" t="s">
        <v>21</v>
      </c>
      <c r="N262" s="12" t="s">
        <v>23</v>
      </c>
      <c r="O262" s="21">
        <v>8.4950276980907606</v>
      </c>
      <c r="P262" s="21">
        <v>0.89914612296884389</v>
      </c>
      <c r="Q262" s="21">
        <v>9.4478833652103944</v>
      </c>
      <c r="R262" s="21">
        <v>5.2958657925676142</v>
      </c>
      <c r="S262" s="21">
        <v>11.694189603613907</v>
      </c>
      <c r="T262" s="21">
        <v>7.102985699614095E-8</v>
      </c>
      <c r="U262" s="21">
        <v>3.1991619055231464</v>
      </c>
      <c r="V262" s="21">
        <v>2.2268874651332835</v>
      </c>
    </row>
    <row r="263" spans="1:22" x14ac:dyDescent="0.25">
      <c r="A263" s="11" t="s">
        <v>21</v>
      </c>
      <c r="B263" s="12" t="s">
        <v>24</v>
      </c>
      <c r="C263" s="21">
        <v>6.6584387997753627</v>
      </c>
      <c r="D263" s="21">
        <v>2.4975759516407674</v>
      </c>
      <c r="E263" s="21">
        <v>2.6659604867676361</v>
      </c>
      <c r="F263" s="21">
        <v>-2.2279364361624872</v>
      </c>
      <c r="G263" s="21">
        <v>15.544814035713213</v>
      </c>
      <c r="H263" s="21">
        <v>0.33588421841134974</v>
      </c>
      <c r="I263" s="21">
        <v>8.8863752359378498</v>
      </c>
      <c r="J263" s="21">
        <v>0.83125922901346483</v>
      </c>
      <c r="K263" s="37"/>
      <c r="M263" s="11" t="s">
        <v>21</v>
      </c>
      <c r="N263" s="12" t="s">
        <v>24</v>
      </c>
      <c r="O263" s="21">
        <v>5.8534049490455882</v>
      </c>
      <c r="P263" s="21">
        <v>1.00527592633186</v>
      </c>
      <c r="Q263" s="21">
        <v>5.8226848924991286</v>
      </c>
      <c r="R263" s="21">
        <v>2.2766332031568304</v>
      </c>
      <c r="S263" s="21">
        <v>9.430176694934346</v>
      </c>
      <c r="T263" s="21">
        <v>1.0442896098109555E-3</v>
      </c>
      <c r="U263" s="21">
        <v>3.5767717458887578</v>
      </c>
      <c r="V263" s="21">
        <v>1.5344121964791599</v>
      </c>
    </row>
    <row r="264" spans="1:22" x14ac:dyDescent="0.25">
      <c r="A264" s="11" t="s">
        <v>22</v>
      </c>
      <c r="B264" s="12" t="s">
        <v>23</v>
      </c>
      <c r="C264" s="21">
        <v>2.3422685403692522</v>
      </c>
      <c r="D264" s="21">
        <v>1.840184983326183</v>
      </c>
      <c r="E264" s="21">
        <v>1.2728440681738094</v>
      </c>
      <c r="F264" s="21">
        <v>-4.2051096303053068</v>
      </c>
      <c r="G264" s="21">
        <v>8.8896467110438113</v>
      </c>
      <c r="H264" s="21">
        <v>0.895819273819077</v>
      </c>
      <c r="I264" s="21">
        <v>6.5473781706745591</v>
      </c>
      <c r="J264" s="21">
        <v>0.29241574482527732</v>
      </c>
      <c r="K264" s="37"/>
      <c r="M264" s="11" t="s">
        <v>22</v>
      </c>
      <c r="N264" s="12" t="s">
        <v>23</v>
      </c>
      <c r="O264" s="21">
        <v>6.4431126950072688</v>
      </c>
      <c r="P264" s="21">
        <v>1.0323285409704341</v>
      </c>
      <c r="Q264" s="21">
        <v>6.241339301682447</v>
      </c>
      <c r="R264" s="21">
        <v>2.7700877462344642</v>
      </c>
      <c r="S264" s="21">
        <v>10.116137643780073</v>
      </c>
      <c r="T264" s="21">
        <v>3.812151649892348E-4</v>
      </c>
      <c r="U264" s="21">
        <v>3.6730249487728046</v>
      </c>
      <c r="V264" s="21">
        <v>1.6889982477841146</v>
      </c>
    </row>
    <row r="265" spans="1:22" x14ac:dyDescent="0.25">
      <c r="A265" s="11" t="s">
        <v>22</v>
      </c>
      <c r="B265" s="12" t="s">
        <v>24</v>
      </c>
      <c r="C265" s="21">
        <v>5.836799325291727</v>
      </c>
      <c r="D265" s="21">
        <v>2.2734409627712182</v>
      </c>
      <c r="E265" s="21">
        <v>2.5673854834466172</v>
      </c>
      <c r="F265" s="21">
        <v>-2.2521036202482669</v>
      </c>
      <c r="G265" s="21">
        <v>13.925702270831721</v>
      </c>
      <c r="H265" s="21">
        <v>0.37401021679805535</v>
      </c>
      <c r="I265" s="21">
        <v>8.0889029455399939</v>
      </c>
      <c r="J265" s="21">
        <v>0.72868332246471978</v>
      </c>
      <c r="K265" s="37"/>
      <c r="M265" s="11" t="s">
        <v>22</v>
      </c>
      <c r="N265" s="12" t="s">
        <v>24</v>
      </c>
      <c r="O265" s="21">
        <v>3.8014899459620963</v>
      </c>
      <c r="P265" s="21">
        <v>1.1259743132570215</v>
      </c>
      <c r="Q265" s="21">
        <v>3.3761782140178771</v>
      </c>
      <c r="R265" s="21">
        <v>-0.20472666060638556</v>
      </c>
      <c r="S265" s="21">
        <v>7.8077065525305782</v>
      </c>
      <c r="T265" s="21">
        <v>0.13226574874381503</v>
      </c>
      <c r="U265" s="21">
        <v>4.0062166065684819</v>
      </c>
      <c r="V265" s="21">
        <v>0.99652297912999099</v>
      </c>
    </row>
    <row r="266" spans="1:22" x14ac:dyDescent="0.25">
      <c r="A266" s="48" t="s">
        <v>23</v>
      </c>
      <c r="B266" s="66" t="s">
        <v>24</v>
      </c>
      <c r="C266" s="41">
        <v>3.4945307849224747</v>
      </c>
      <c r="D266" s="41">
        <v>2.3123060167375806</v>
      </c>
      <c r="E266" s="41">
        <v>1.5112752203330286</v>
      </c>
      <c r="F266" s="41">
        <v>-4.7326540226298359</v>
      </c>
      <c r="G266" s="41">
        <v>11.721715592474785</v>
      </c>
      <c r="H266" s="41">
        <v>0.82179654634658661</v>
      </c>
      <c r="I266" s="41">
        <v>8.2271848075523106</v>
      </c>
      <c r="J266" s="41">
        <v>0.43626757763944252</v>
      </c>
      <c r="K266" s="37"/>
      <c r="M266" s="48" t="s">
        <v>23</v>
      </c>
      <c r="N266" s="66" t="s">
        <v>24</v>
      </c>
      <c r="O266" s="41">
        <v>2.6416227490451725</v>
      </c>
      <c r="P266" s="41">
        <v>1.00527592633186</v>
      </c>
      <c r="Q266" s="41">
        <v>2.6277588867408372</v>
      </c>
      <c r="R266" s="41">
        <v>-0.93514899684358532</v>
      </c>
      <c r="S266" s="41">
        <v>6.2183944949339303</v>
      </c>
      <c r="T266" s="41">
        <v>0.3504073478822104</v>
      </c>
      <c r="U266" s="41">
        <v>3.5767717458887578</v>
      </c>
      <c r="V266" s="41">
        <v>0.69247526865412345</v>
      </c>
    </row>
    <row r="267" spans="1:22" ht="15.75" thickBot="1" x14ac:dyDescent="0.3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4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109"/>
    </row>
    <row r="268" spans="1:22" x14ac:dyDescent="0.25">
      <c r="A268" s="43" t="s">
        <v>135</v>
      </c>
      <c r="K268" s="65"/>
      <c r="M268" s="43" t="s">
        <v>135</v>
      </c>
    </row>
    <row r="269" spans="1:22" x14ac:dyDescent="0.25">
      <c r="A269" t="s">
        <v>96</v>
      </c>
      <c r="K269" s="37"/>
      <c r="M269" t="s">
        <v>96</v>
      </c>
    </row>
    <row r="270" spans="1:22" x14ac:dyDescent="0.25">
      <c r="K270" s="37"/>
    </row>
    <row r="271" spans="1:22" x14ac:dyDescent="0.25">
      <c r="A271" t="s">
        <v>97</v>
      </c>
      <c r="F271" t="s">
        <v>98</v>
      </c>
      <c r="G271">
        <v>0.1</v>
      </c>
      <c r="K271" s="37"/>
      <c r="M271" t="s">
        <v>97</v>
      </c>
      <c r="R271" t="s">
        <v>98</v>
      </c>
      <c r="S271">
        <v>0.1</v>
      </c>
    </row>
    <row r="272" spans="1:22" x14ac:dyDescent="0.25">
      <c r="A272" s="67" t="s">
        <v>28</v>
      </c>
      <c r="B272" s="68" t="s">
        <v>29</v>
      </c>
      <c r="C272" s="68" t="s">
        <v>30</v>
      </c>
      <c r="D272" s="68" t="s">
        <v>57</v>
      </c>
      <c r="E272" s="68" t="s">
        <v>31</v>
      </c>
      <c r="F272" s="68" t="s">
        <v>33</v>
      </c>
      <c r="G272" s="68" t="s">
        <v>99</v>
      </c>
      <c r="H272" s="68" t="s">
        <v>100</v>
      </c>
      <c r="I272" s="68" t="s">
        <v>101</v>
      </c>
      <c r="K272" s="37"/>
      <c r="M272" s="67" t="s">
        <v>28</v>
      </c>
      <c r="N272" s="68" t="s">
        <v>29</v>
      </c>
      <c r="O272" s="68" t="s">
        <v>30</v>
      </c>
      <c r="P272" s="68" t="s">
        <v>57</v>
      </c>
      <c r="Q272" s="68" t="s">
        <v>31</v>
      </c>
      <c r="R272" s="68" t="s">
        <v>33</v>
      </c>
      <c r="S272" s="68" t="s">
        <v>99</v>
      </c>
      <c r="T272" s="68" t="s">
        <v>100</v>
      </c>
      <c r="U272" s="68" t="s">
        <v>101</v>
      </c>
    </row>
    <row r="273" spans="1:21" x14ac:dyDescent="0.25">
      <c r="A273" s="12" t="s">
        <v>20</v>
      </c>
      <c r="B273">
        <v>9</v>
      </c>
      <c r="C273" s="14">
        <v>6.1688778803666322</v>
      </c>
      <c r="D273" s="14">
        <v>0.68543087559629245</v>
      </c>
      <c r="E273">
        <v>1.2307630381943713E-2</v>
      </c>
      <c r="F273">
        <v>9.8461043055549285E-2</v>
      </c>
      <c r="G273">
        <v>5.0621756016723737E-2</v>
      </c>
      <c r="H273">
        <v>0.60083721184388195</v>
      </c>
      <c r="I273">
        <v>0.77002453934870296</v>
      </c>
      <c r="K273" s="37"/>
      <c r="M273" s="12" t="s">
        <v>20</v>
      </c>
      <c r="N273">
        <v>9</v>
      </c>
      <c r="O273" s="14">
        <v>7.3150290987382665</v>
      </c>
      <c r="P273" s="14">
        <v>0.81278101097091848</v>
      </c>
      <c r="Q273">
        <v>1.5898614139375693E-3</v>
      </c>
      <c r="R273">
        <v>1.2718891311500554E-2</v>
      </c>
      <c r="S273">
        <v>3.5737177252083467E-2</v>
      </c>
      <c r="T273">
        <v>0.75321019276883139</v>
      </c>
      <c r="U273">
        <v>0.87235182917300558</v>
      </c>
    </row>
    <row r="274" spans="1:21" x14ac:dyDescent="0.25">
      <c r="A274" s="12" t="s">
        <v>21</v>
      </c>
      <c r="B274">
        <v>12</v>
      </c>
      <c r="C274" s="14">
        <v>9.5453310326182823</v>
      </c>
      <c r="D274" s="14">
        <v>0.79544425271819019</v>
      </c>
      <c r="E274">
        <v>1.5398547814940079E-2</v>
      </c>
      <c r="F274">
        <v>0.16938402596434382</v>
      </c>
      <c r="G274">
        <v>4.3839726694660512E-2</v>
      </c>
      <c r="H274">
        <v>0.72218399090940388</v>
      </c>
      <c r="I274">
        <v>0.8687045145269765</v>
      </c>
      <c r="K274" s="37"/>
      <c r="M274" s="12" t="s">
        <v>21</v>
      </c>
      <c r="N274">
        <v>18</v>
      </c>
      <c r="O274" s="14">
        <v>14.898475517953806</v>
      </c>
      <c r="P274" s="14">
        <v>0.82769308433076694</v>
      </c>
      <c r="Q274">
        <v>8.2493376096585205E-3</v>
      </c>
      <c r="R274">
        <v>0.14023873936419218</v>
      </c>
      <c r="S274">
        <v>2.5270000375413847E-2</v>
      </c>
      <c r="T274">
        <v>0.78557015481924009</v>
      </c>
      <c r="U274">
        <v>0.86981601384229379</v>
      </c>
    </row>
    <row r="275" spans="1:21" x14ac:dyDescent="0.25">
      <c r="A275" s="12" t="s">
        <v>22</v>
      </c>
      <c r="B275">
        <v>18</v>
      </c>
      <c r="C275" s="14">
        <v>14.374691990657102</v>
      </c>
      <c r="D275" s="14">
        <v>0.79859399948095011</v>
      </c>
      <c r="E275">
        <v>6.2583390129072602E-3</v>
      </c>
      <c r="F275">
        <v>0.10639176321942342</v>
      </c>
      <c r="G275">
        <v>3.579498695499627E-2</v>
      </c>
      <c r="H275">
        <v>0.73877724619620599</v>
      </c>
      <c r="I275">
        <v>0.85841075276569423</v>
      </c>
      <c r="K275" s="37"/>
      <c r="M275" s="12" t="s">
        <v>22</v>
      </c>
      <c r="N275">
        <v>15</v>
      </c>
      <c r="O275" s="14">
        <v>11.86434339472545</v>
      </c>
      <c r="P275" s="14">
        <v>0.79095622631503004</v>
      </c>
      <c r="Q275">
        <v>1.4957654458188483E-2</v>
      </c>
      <c r="R275">
        <v>0.20940716241464324</v>
      </c>
      <c r="S275">
        <v>2.7681898467556358E-2</v>
      </c>
      <c r="T275">
        <v>0.7448128689517034</v>
      </c>
      <c r="U275">
        <v>0.83709958367835668</v>
      </c>
    </row>
    <row r="276" spans="1:21" x14ac:dyDescent="0.25">
      <c r="A276" s="12" t="s">
        <v>23</v>
      </c>
      <c r="B276">
        <v>16</v>
      </c>
      <c r="C276" s="14">
        <v>12.029440772283049</v>
      </c>
      <c r="D276" s="14">
        <v>0.75184004826769057</v>
      </c>
      <c r="E276">
        <v>1.9567699731948097E-2</v>
      </c>
      <c r="F276">
        <v>0.29351549597922222</v>
      </c>
      <c r="G276">
        <v>3.7966317012542806E-2</v>
      </c>
      <c r="H276">
        <v>0.68839480045338264</v>
      </c>
      <c r="I276">
        <v>0.81528529608199851</v>
      </c>
      <c r="K276" s="37"/>
      <c r="M276" s="12" t="s">
        <v>23</v>
      </c>
      <c r="N276">
        <v>21</v>
      </c>
      <c r="O276" s="14">
        <v>17.274699344705972</v>
      </c>
      <c r="P276" s="14">
        <v>0.82260473070028439</v>
      </c>
      <c r="Q276">
        <v>1.7983604240401619E-2</v>
      </c>
      <c r="R276">
        <v>0.35967208480803253</v>
      </c>
      <c r="S276">
        <v>2.3395474268818061E-2</v>
      </c>
      <c r="T276">
        <v>0.78360647589721044</v>
      </c>
      <c r="U276">
        <v>0.86160298550335834</v>
      </c>
    </row>
    <row r="277" spans="1:21" x14ac:dyDescent="0.25">
      <c r="A277" s="66" t="s">
        <v>24</v>
      </c>
      <c r="B277">
        <v>9</v>
      </c>
      <c r="C277" s="14">
        <v>5.5879153186055683</v>
      </c>
      <c r="D277" s="14">
        <v>0.6208794798450632</v>
      </c>
      <c r="E277">
        <v>8.6621023817316511E-2</v>
      </c>
      <c r="F277">
        <v>0.69296819053853187</v>
      </c>
      <c r="G277">
        <v>5.0621756016723737E-2</v>
      </c>
      <c r="H277">
        <v>0.53628581609265269</v>
      </c>
      <c r="I277">
        <v>0.70547314359747371</v>
      </c>
      <c r="K277" s="37"/>
      <c r="M277" s="66" t="s">
        <v>24</v>
      </c>
      <c r="N277">
        <v>12</v>
      </c>
      <c r="O277" s="14">
        <v>10.197042790573061</v>
      </c>
      <c r="P277" s="14">
        <v>0.84975356588108841</v>
      </c>
      <c r="Q277">
        <v>7.5059090916486798E-3</v>
      </c>
      <c r="R277">
        <v>8.2565000008135478E-2</v>
      </c>
      <c r="S277">
        <v>3.0949303359851639E-2</v>
      </c>
      <c r="T277">
        <v>0.79816372399385649</v>
      </c>
      <c r="U277">
        <v>0.90134340776832034</v>
      </c>
    </row>
    <row r="278" spans="1:2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K278" s="37"/>
      <c r="M278" s="46"/>
      <c r="N278" s="46"/>
      <c r="O278" s="46"/>
      <c r="P278" s="46"/>
      <c r="Q278" s="46"/>
      <c r="R278" s="46"/>
      <c r="S278" s="46"/>
      <c r="T278" s="46"/>
      <c r="U278" s="46"/>
    </row>
    <row r="279" spans="1:21" x14ac:dyDescent="0.25">
      <c r="A279" t="s">
        <v>32</v>
      </c>
      <c r="K279" s="37"/>
      <c r="M279" t="s">
        <v>32</v>
      </c>
    </row>
    <row r="280" spans="1:21" x14ac:dyDescent="0.25">
      <c r="A280" s="67" t="s">
        <v>102</v>
      </c>
      <c r="B280" s="68" t="s">
        <v>33</v>
      </c>
      <c r="C280" s="68" t="s">
        <v>34</v>
      </c>
      <c r="D280" s="68" t="s">
        <v>35</v>
      </c>
      <c r="E280" s="68" t="s">
        <v>36</v>
      </c>
      <c r="F280" s="68" t="s">
        <v>103</v>
      </c>
      <c r="G280" s="68" t="s">
        <v>37</v>
      </c>
      <c r="H280" s="68" t="s">
        <v>104</v>
      </c>
      <c r="I280" s="68" t="s">
        <v>105</v>
      </c>
      <c r="K280" s="37"/>
      <c r="M280" s="67" t="s">
        <v>102</v>
      </c>
      <c r="N280" s="68" t="s">
        <v>33</v>
      </c>
      <c r="O280" s="68" t="s">
        <v>34</v>
      </c>
      <c r="P280" s="68" t="s">
        <v>35</v>
      </c>
      <c r="Q280" s="68" t="s">
        <v>36</v>
      </c>
      <c r="R280" s="68" t="s">
        <v>103</v>
      </c>
      <c r="S280" s="68" t="s">
        <v>37</v>
      </c>
      <c r="T280" s="68" t="s">
        <v>104</v>
      </c>
      <c r="U280" s="68" t="s">
        <v>105</v>
      </c>
    </row>
    <row r="281" spans="1:21" x14ac:dyDescent="0.25">
      <c r="A281" s="37" t="s">
        <v>38</v>
      </c>
      <c r="B281">
        <v>0.25356443841076293</v>
      </c>
      <c r="C281">
        <v>4</v>
      </c>
      <c r="D281">
        <v>6.3391109602690732E-2</v>
      </c>
      <c r="E281">
        <v>2.7485993008873471</v>
      </c>
      <c r="F281">
        <v>3.6438728725083656E-2</v>
      </c>
      <c r="G281">
        <v>2.0426584048823999</v>
      </c>
      <c r="H281">
        <v>0.50318491992451986</v>
      </c>
      <c r="I281">
        <v>9.8520411174076408E-2</v>
      </c>
      <c r="K281" s="37"/>
      <c r="M281" s="37" t="s">
        <v>38</v>
      </c>
      <c r="N281">
        <v>2.4920424060872026E-2</v>
      </c>
      <c r="O281">
        <v>4</v>
      </c>
      <c r="P281">
        <v>6.2301060152180066E-3</v>
      </c>
      <c r="Q281">
        <v>0.54201640965587805</v>
      </c>
      <c r="R281">
        <v>0.70537253198320327</v>
      </c>
      <c r="S281">
        <v>2.0269473598072323</v>
      </c>
      <c r="T281">
        <v>0.2002682523923803</v>
      </c>
      <c r="U281">
        <v>-2.5037348539790599E-2</v>
      </c>
    </row>
    <row r="282" spans="1:21" x14ac:dyDescent="0.25">
      <c r="A282" s="37" t="s">
        <v>39</v>
      </c>
      <c r="B282">
        <v>1.3607205187570708</v>
      </c>
      <c r="C282">
        <v>59</v>
      </c>
      <c r="D282">
        <v>2.3063059639950353E-2</v>
      </c>
      <c r="K282" s="37"/>
      <c r="M282" s="37" t="s">
        <v>39</v>
      </c>
      <c r="N282">
        <v>0.80460187790650406</v>
      </c>
      <c r="O282">
        <v>70</v>
      </c>
      <c r="P282">
        <v>1.1494312541521487E-2</v>
      </c>
    </row>
    <row r="283" spans="1:21" x14ac:dyDescent="0.25">
      <c r="A283" s="42" t="s">
        <v>40</v>
      </c>
      <c r="B283" s="41">
        <v>1.6142849571678337</v>
      </c>
      <c r="C283" s="41">
        <v>63</v>
      </c>
      <c r="D283" s="41">
        <v>2.5623570748695774E-2</v>
      </c>
      <c r="E283" s="41"/>
      <c r="F283" s="41"/>
      <c r="G283" s="41"/>
      <c r="H283" s="41"/>
      <c r="I283" s="41"/>
      <c r="K283" s="37"/>
      <c r="M283" s="42" t="s">
        <v>40</v>
      </c>
      <c r="N283" s="41">
        <v>0.82952230196737609</v>
      </c>
      <c r="O283" s="41">
        <v>74</v>
      </c>
      <c r="P283" s="41">
        <v>1.1209760837396974E-2</v>
      </c>
      <c r="Q283" s="41"/>
      <c r="R283" s="41"/>
      <c r="S283" s="41"/>
      <c r="T283" s="41"/>
      <c r="U283" s="41"/>
    </row>
    <row r="284" spans="1:21" x14ac:dyDescent="0.25">
      <c r="K284" s="37"/>
    </row>
    <row r="285" spans="1:21" x14ac:dyDescent="0.25">
      <c r="A285" t="s">
        <v>116</v>
      </c>
      <c r="D285" t="s">
        <v>117</v>
      </c>
      <c r="E285">
        <v>0.1</v>
      </c>
      <c r="K285" s="37"/>
      <c r="M285" t="s">
        <v>116</v>
      </c>
      <c r="P285" t="s">
        <v>117</v>
      </c>
      <c r="Q285">
        <v>0.1</v>
      </c>
    </row>
    <row r="286" spans="1:21" x14ac:dyDescent="0.25">
      <c r="A286" s="67" t="s">
        <v>28</v>
      </c>
      <c r="B286" s="68" t="s">
        <v>57</v>
      </c>
      <c r="C286" s="68" t="s">
        <v>107</v>
      </c>
      <c r="D286" s="68" t="s">
        <v>33</v>
      </c>
      <c r="E286" s="68" t="s">
        <v>34</v>
      </c>
      <c r="F286" s="68" t="s">
        <v>142</v>
      </c>
      <c r="K286" s="37"/>
      <c r="M286" s="67" t="s">
        <v>28</v>
      </c>
      <c r="N286" s="68" t="s">
        <v>57</v>
      </c>
      <c r="O286" s="68" t="s">
        <v>107</v>
      </c>
      <c r="P286" s="68" t="s">
        <v>33</v>
      </c>
      <c r="Q286" s="68" t="s">
        <v>34</v>
      </c>
      <c r="R286" s="68" t="s">
        <v>142</v>
      </c>
    </row>
    <row r="287" spans="1:21" x14ac:dyDescent="0.25">
      <c r="A287" s="12" t="s">
        <v>20</v>
      </c>
      <c r="B287" s="14">
        <v>0.68543087559629245</v>
      </c>
      <c r="C287">
        <v>9</v>
      </c>
      <c r="D287">
        <v>9.8461043055549285E-2</v>
      </c>
      <c r="K287" s="37"/>
      <c r="M287" s="12" t="s">
        <v>20</v>
      </c>
      <c r="N287" s="14">
        <v>0.81278101097091848</v>
      </c>
      <c r="O287">
        <v>9</v>
      </c>
      <c r="P287">
        <v>1.2718891311500554E-2</v>
      </c>
    </row>
    <row r="288" spans="1:21" x14ac:dyDescent="0.25">
      <c r="A288" s="12" t="s">
        <v>21</v>
      </c>
      <c r="B288" s="14">
        <v>0.79544425271819019</v>
      </c>
      <c r="C288">
        <v>12</v>
      </c>
      <c r="D288">
        <v>0.16938402596434382</v>
      </c>
      <c r="K288" s="37"/>
      <c r="M288" s="12" t="s">
        <v>21</v>
      </c>
      <c r="N288" s="14">
        <v>0.82769308433076694</v>
      </c>
      <c r="O288">
        <v>18</v>
      </c>
      <c r="P288">
        <v>0.14023873936419218</v>
      </c>
    </row>
    <row r="289" spans="1:22" x14ac:dyDescent="0.25">
      <c r="A289" s="12" t="s">
        <v>22</v>
      </c>
      <c r="B289" s="14">
        <v>0.79859399948095011</v>
      </c>
      <c r="C289">
        <v>18</v>
      </c>
      <c r="D289">
        <v>0.10639176321942342</v>
      </c>
      <c r="K289" s="37"/>
      <c r="M289" s="12" t="s">
        <v>22</v>
      </c>
      <c r="N289" s="14">
        <v>0.79095622631503004</v>
      </c>
      <c r="O289">
        <v>15</v>
      </c>
      <c r="P289">
        <v>0.20940716241464324</v>
      </c>
    </row>
    <row r="290" spans="1:22" x14ac:dyDescent="0.25">
      <c r="A290" s="12" t="s">
        <v>23</v>
      </c>
      <c r="B290" s="14">
        <v>0.75184004826769057</v>
      </c>
      <c r="C290">
        <v>16</v>
      </c>
      <c r="D290">
        <v>0.29351549597922222</v>
      </c>
      <c r="K290" s="37"/>
      <c r="M290" s="12" t="s">
        <v>23</v>
      </c>
      <c r="N290" s="14">
        <v>0.82260473070028439</v>
      </c>
      <c r="O290">
        <v>21</v>
      </c>
      <c r="P290">
        <v>0.35967208480803253</v>
      </c>
    </row>
    <row r="291" spans="1:22" x14ac:dyDescent="0.25">
      <c r="A291" s="12" t="s">
        <v>24</v>
      </c>
      <c r="B291" s="14">
        <v>0.6208794798450632</v>
      </c>
      <c r="C291">
        <v>9</v>
      </c>
      <c r="D291">
        <v>0.69296819053853187</v>
      </c>
      <c r="K291" s="37"/>
      <c r="M291" s="12" t="s">
        <v>24</v>
      </c>
      <c r="N291" s="14">
        <v>0.84975356588108841</v>
      </c>
      <c r="O291">
        <v>12</v>
      </c>
      <c r="P291">
        <v>8.2565000008135478E-2</v>
      </c>
    </row>
    <row r="292" spans="1:22" x14ac:dyDescent="0.25">
      <c r="A292" s="69" t="s">
        <v>136</v>
      </c>
      <c r="B292" s="46"/>
      <c r="C292" s="46">
        <v>64</v>
      </c>
      <c r="D292" s="46">
        <v>1.3607205187570708</v>
      </c>
      <c r="E292" s="46">
        <v>59</v>
      </c>
      <c r="F292" s="46">
        <v>3.5634237288135591</v>
      </c>
      <c r="K292" s="37"/>
      <c r="M292" s="69" t="s">
        <v>136</v>
      </c>
      <c r="N292" s="46"/>
      <c r="O292" s="46">
        <v>75</v>
      </c>
      <c r="P292" s="46">
        <v>0.80460187790650406</v>
      </c>
      <c r="Q292" s="46">
        <v>70</v>
      </c>
      <c r="R292" s="46">
        <v>3.55</v>
      </c>
    </row>
    <row r="293" spans="1:22" x14ac:dyDescent="0.25">
      <c r="A293" t="s">
        <v>108</v>
      </c>
      <c r="K293" s="37"/>
      <c r="M293" t="s">
        <v>108</v>
      </c>
    </row>
    <row r="294" spans="1:22" x14ac:dyDescent="0.25">
      <c r="A294" s="68" t="s">
        <v>137</v>
      </c>
      <c r="B294" s="67" t="s">
        <v>138</v>
      </c>
      <c r="C294" s="68" t="s">
        <v>57</v>
      </c>
      <c r="D294" s="68" t="s">
        <v>99</v>
      </c>
      <c r="E294" s="68" t="s">
        <v>139</v>
      </c>
      <c r="F294" s="68" t="s">
        <v>100</v>
      </c>
      <c r="G294" s="68" t="s">
        <v>101</v>
      </c>
      <c r="H294" s="68" t="s">
        <v>140</v>
      </c>
      <c r="I294" s="68" t="s">
        <v>141</v>
      </c>
      <c r="J294" s="68" t="s">
        <v>121</v>
      </c>
      <c r="K294" s="37"/>
      <c r="M294" s="68" t="s">
        <v>137</v>
      </c>
      <c r="N294" s="67" t="s">
        <v>138</v>
      </c>
      <c r="O294" s="68" t="s">
        <v>57</v>
      </c>
      <c r="P294" s="68" t="s">
        <v>99</v>
      </c>
      <c r="Q294" s="68" t="s">
        <v>139</v>
      </c>
      <c r="R294" s="68" t="s">
        <v>100</v>
      </c>
      <c r="S294" s="68" t="s">
        <v>101</v>
      </c>
      <c r="T294" s="68" t="s">
        <v>140</v>
      </c>
      <c r="U294" s="68" t="s">
        <v>141</v>
      </c>
      <c r="V294" s="68" t="s">
        <v>121</v>
      </c>
    </row>
    <row r="295" spans="1:22" x14ac:dyDescent="0.25">
      <c r="A295" s="47" t="s">
        <v>20</v>
      </c>
      <c r="B295" s="70" t="s">
        <v>21</v>
      </c>
      <c r="C295" s="46">
        <v>0.11001337712189774</v>
      </c>
      <c r="D295" s="46">
        <v>4.7352316832860647E-2</v>
      </c>
      <c r="E295" s="46">
        <v>2.3232944970826175</v>
      </c>
      <c r="F295" s="46">
        <v>-5.8722992294615611E-2</v>
      </c>
      <c r="G295" s="46">
        <v>0.27874974653841111</v>
      </c>
      <c r="H295" s="46">
        <v>0.47673974081182935</v>
      </c>
      <c r="I295" s="46">
        <v>0.16873636941651335</v>
      </c>
      <c r="J295" s="46">
        <v>0.72441433472170214</v>
      </c>
      <c r="K295" s="37"/>
      <c r="M295" s="47" t="s">
        <v>20</v>
      </c>
      <c r="N295" s="70" t="s">
        <v>21</v>
      </c>
      <c r="O295" s="46">
        <v>1.4912073359848455E-2</v>
      </c>
      <c r="P295" s="46">
        <v>3.0949303359851639E-2</v>
      </c>
      <c r="Q295" s="46">
        <v>0.48182258535721489</v>
      </c>
      <c r="R295" s="46">
        <v>-9.4957953567624862E-2</v>
      </c>
      <c r="S295" s="46">
        <v>0.12478210028732177</v>
      </c>
      <c r="T295" s="46">
        <v>0.99703399059864528</v>
      </c>
      <c r="U295" s="46">
        <v>0.10987002692747332</v>
      </c>
      <c r="V295" s="46">
        <v>0.13909019967881472</v>
      </c>
    </row>
    <row r="296" spans="1:22" x14ac:dyDescent="0.25">
      <c r="A296" s="11" t="s">
        <v>20</v>
      </c>
      <c r="B296" s="12" t="s">
        <v>22</v>
      </c>
      <c r="C296" s="21">
        <v>0.11316312388465766</v>
      </c>
      <c r="D296" s="21">
        <v>4.3839726694660512E-2</v>
      </c>
      <c r="E296" s="21">
        <v>2.5812917282269563</v>
      </c>
      <c r="F296" s="21">
        <v>-4.3056398483796832E-2</v>
      </c>
      <c r="G296" s="21">
        <v>0.26938264625311215</v>
      </c>
      <c r="H296" s="21">
        <v>0.36913831980561707</v>
      </c>
      <c r="I296" s="21">
        <v>0.15621952236845449</v>
      </c>
      <c r="J296" s="21">
        <v>0.74515473707439372</v>
      </c>
      <c r="K296" s="37"/>
      <c r="M296" s="11" t="s">
        <v>20</v>
      </c>
      <c r="N296" s="12" t="s">
        <v>22</v>
      </c>
      <c r="O296" s="21">
        <v>2.1824784655888441E-2</v>
      </c>
      <c r="P296" s="21">
        <v>3.1964303063847101E-2</v>
      </c>
      <c r="Q296" s="21">
        <v>0.68278618846450434</v>
      </c>
      <c r="R296" s="21">
        <v>-9.1648491220768763E-2</v>
      </c>
      <c r="S296" s="21">
        <v>0.13529806053254564</v>
      </c>
      <c r="T296" s="21">
        <v>0.98869957086574001</v>
      </c>
      <c r="U296" s="21">
        <v>0.1134732758766572</v>
      </c>
      <c r="V296" s="21">
        <v>0.20356751086728189</v>
      </c>
    </row>
    <row r="297" spans="1:22" x14ac:dyDescent="0.25">
      <c r="A297" s="11" t="s">
        <v>20</v>
      </c>
      <c r="B297" s="12" t="s">
        <v>23</v>
      </c>
      <c r="C297" s="21">
        <v>6.640917267139812E-2</v>
      </c>
      <c r="D297" s="21">
        <v>4.4743733693745333E-2</v>
      </c>
      <c r="E297" s="21">
        <v>1.4842116915397556</v>
      </c>
      <c r="F297" s="21">
        <v>-9.3031709688608744E-2</v>
      </c>
      <c r="G297" s="21">
        <v>0.22585005503140498</v>
      </c>
      <c r="H297" s="21">
        <v>0.83113878758872506</v>
      </c>
      <c r="I297" s="21">
        <v>0.15944088236000686</v>
      </c>
      <c r="J297" s="21">
        <v>0.43729006325171565</v>
      </c>
      <c r="K297" s="37"/>
      <c r="M297" s="11" t="s">
        <v>20</v>
      </c>
      <c r="N297" s="12" t="s">
        <v>23</v>
      </c>
      <c r="O297" s="21">
        <v>9.8237197293659095E-3</v>
      </c>
      <c r="P297" s="21">
        <v>3.0203427406585496E-2</v>
      </c>
      <c r="Q297" s="21">
        <v>0.3252518198389619</v>
      </c>
      <c r="R297" s="21">
        <v>-9.73984475640126E-2</v>
      </c>
      <c r="S297" s="21">
        <v>0.11704588702274442</v>
      </c>
      <c r="T297" s="21">
        <v>0.99936476595546042</v>
      </c>
      <c r="U297" s="21">
        <v>0.10722216729337851</v>
      </c>
      <c r="V297" s="21">
        <v>9.1629319798363848E-2</v>
      </c>
    </row>
    <row r="298" spans="1:22" x14ac:dyDescent="0.25">
      <c r="A298" s="11" t="s">
        <v>20</v>
      </c>
      <c r="B298" s="12" t="s">
        <v>24</v>
      </c>
      <c r="C298" s="21">
        <v>6.4551395751229257E-2</v>
      </c>
      <c r="D298" s="21">
        <v>5.0621756016723737E-2</v>
      </c>
      <c r="E298" s="21">
        <v>1.2751710100673637</v>
      </c>
      <c r="F298" s="21">
        <v>-0.11583537083297465</v>
      </c>
      <c r="G298" s="21">
        <v>0.24493816233543317</v>
      </c>
      <c r="H298" s="21">
        <v>0.89512145731249304</v>
      </c>
      <c r="I298" s="21">
        <v>0.18038676658420391</v>
      </c>
      <c r="J298" s="21">
        <v>0.42505700335578794</v>
      </c>
      <c r="K298" s="37"/>
      <c r="M298" s="11" t="s">
        <v>20</v>
      </c>
      <c r="N298" s="12" t="s">
        <v>24</v>
      </c>
      <c r="O298" s="21">
        <v>3.697255491016993E-2</v>
      </c>
      <c r="P298" s="21">
        <v>3.3429068311926942E-2</v>
      </c>
      <c r="Q298" s="21">
        <v>1.1060001602551015</v>
      </c>
      <c r="R298" s="21">
        <v>-8.1700637597170708E-2</v>
      </c>
      <c r="S298" s="21">
        <v>0.15564574741751058</v>
      </c>
      <c r="T298" s="21">
        <v>0.93498520441261845</v>
      </c>
      <c r="U298" s="21">
        <v>0.11867319250734064</v>
      </c>
      <c r="V298" s="21">
        <v>0.34485613911597196</v>
      </c>
    </row>
    <row r="299" spans="1:22" x14ac:dyDescent="0.25">
      <c r="A299" s="11" t="s">
        <v>21</v>
      </c>
      <c r="B299" s="12" t="s">
        <v>22</v>
      </c>
      <c r="C299" s="21">
        <v>3.1497467627599196E-3</v>
      </c>
      <c r="D299" s="21">
        <v>4.0020012042544933E-2</v>
      </c>
      <c r="E299" s="21">
        <v>7.8704293227384606E-2</v>
      </c>
      <c r="F299" s="21">
        <v>-0.1394585137770491</v>
      </c>
      <c r="G299" s="21">
        <v>0.14575800730256894</v>
      </c>
      <c r="H299" s="21">
        <v>0.99999775649719302</v>
      </c>
      <c r="I299" s="21">
        <v>0.14260826053980902</v>
      </c>
      <c r="J299" s="21">
        <v>2.0740402352691655E-2</v>
      </c>
      <c r="K299" s="37"/>
      <c r="M299" s="11" t="s">
        <v>21</v>
      </c>
      <c r="N299" s="12" t="s">
        <v>22</v>
      </c>
      <c r="O299" s="21">
        <v>3.6736858015736895E-2</v>
      </c>
      <c r="P299" s="21">
        <v>2.6503399986997096E-2</v>
      </c>
      <c r="Q299" s="21">
        <v>1.3861186879328864</v>
      </c>
      <c r="R299" s="21">
        <v>-5.7350211938102788E-2</v>
      </c>
      <c r="S299" s="21">
        <v>0.13082392796957659</v>
      </c>
      <c r="T299" s="21">
        <v>0.86331423244050076</v>
      </c>
      <c r="U299" s="21">
        <v>9.4087069953839683E-2</v>
      </c>
      <c r="V299" s="21">
        <v>0.34265771054609662</v>
      </c>
    </row>
    <row r="300" spans="1:22" x14ac:dyDescent="0.25">
      <c r="A300" s="11" t="s">
        <v>21</v>
      </c>
      <c r="B300" s="12" t="s">
        <v>23</v>
      </c>
      <c r="C300" s="21">
        <v>4.3604204450499617E-2</v>
      </c>
      <c r="D300" s="21">
        <v>4.1008309305306807E-2</v>
      </c>
      <c r="E300" s="21">
        <v>1.0633016866378562</v>
      </c>
      <c r="F300" s="21">
        <v>-0.10252577800655654</v>
      </c>
      <c r="G300" s="21">
        <v>0.18973418690755578</v>
      </c>
      <c r="H300" s="21">
        <v>0.94309108648548412</v>
      </c>
      <c r="I300" s="21">
        <v>0.14612998245705616</v>
      </c>
      <c r="J300" s="21">
        <v>0.28712427146998643</v>
      </c>
      <c r="K300" s="37"/>
      <c r="M300" s="11" t="s">
        <v>21</v>
      </c>
      <c r="N300" s="12" t="s">
        <v>23</v>
      </c>
      <c r="O300" s="21">
        <v>5.088353630482545E-3</v>
      </c>
      <c r="P300" s="21">
        <v>2.4350781663391666E-2</v>
      </c>
      <c r="Q300" s="21">
        <v>0.20896058700785955</v>
      </c>
      <c r="R300" s="21">
        <v>-8.1356921274557861E-2</v>
      </c>
      <c r="S300" s="21">
        <v>9.1533628535522951E-2</v>
      </c>
      <c r="T300" s="21">
        <v>0.99989011349028745</v>
      </c>
      <c r="U300" s="21">
        <v>8.6445274905040406E-2</v>
      </c>
      <c r="V300" s="21">
        <v>4.7460879880450876E-2</v>
      </c>
    </row>
    <row r="301" spans="1:22" x14ac:dyDescent="0.25">
      <c r="A301" s="11" t="s">
        <v>21</v>
      </c>
      <c r="B301" s="12" t="s">
        <v>24</v>
      </c>
      <c r="C301" s="21">
        <v>0.17456477287312699</v>
      </c>
      <c r="D301" s="21">
        <v>4.7352316832860647E-2</v>
      </c>
      <c r="E301" s="21">
        <v>3.6865096482879145</v>
      </c>
      <c r="F301" s="21">
        <v>5.8284034566136456E-3</v>
      </c>
      <c r="G301" s="21">
        <v>0.34330114228964037</v>
      </c>
      <c r="H301" s="21">
        <v>8.209206045034223E-2</v>
      </c>
      <c r="I301" s="21">
        <v>0.16873636941651335</v>
      </c>
      <c r="J301" s="21">
        <v>1.1494713380774901</v>
      </c>
      <c r="K301" s="37"/>
      <c r="M301" s="11" t="s">
        <v>21</v>
      </c>
      <c r="N301" s="12" t="s">
        <v>24</v>
      </c>
      <c r="O301" s="21">
        <v>2.2060481550321476E-2</v>
      </c>
      <c r="P301" s="21">
        <v>2.8252719315435285E-2</v>
      </c>
      <c r="Q301" s="21">
        <v>0.78082684020681825</v>
      </c>
      <c r="R301" s="21">
        <v>-7.8236672019473777E-2</v>
      </c>
      <c r="S301" s="21">
        <v>0.12235763512011673</v>
      </c>
      <c r="T301" s="21">
        <v>0.98132830408306559</v>
      </c>
      <c r="U301" s="21">
        <v>0.10029715356979525</v>
      </c>
      <c r="V301" s="21">
        <v>0.20576593943715721</v>
      </c>
    </row>
    <row r="302" spans="1:22" x14ac:dyDescent="0.25">
      <c r="A302" s="11" t="s">
        <v>22</v>
      </c>
      <c r="B302" s="12" t="s">
        <v>23</v>
      </c>
      <c r="C302" s="21">
        <v>4.6753951213259537E-2</v>
      </c>
      <c r="D302" s="21">
        <v>3.6896628020763975E-2</v>
      </c>
      <c r="E302" s="21">
        <v>1.2671605434227824</v>
      </c>
      <c r="F302" s="21">
        <v>-8.4724368589138066E-2</v>
      </c>
      <c r="G302" s="21">
        <v>0.17823227101565714</v>
      </c>
      <c r="H302" s="21">
        <v>0.89725121248618533</v>
      </c>
      <c r="I302" s="21">
        <v>0.1314783198023976</v>
      </c>
      <c r="J302" s="21">
        <v>0.30786467382267813</v>
      </c>
      <c r="K302" s="37"/>
      <c r="M302" s="11" t="s">
        <v>22</v>
      </c>
      <c r="N302" s="12" t="s">
        <v>23</v>
      </c>
      <c r="O302" s="21">
        <v>3.164850438525435E-2</v>
      </c>
      <c r="P302" s="21">
        <v>2.5628458001126668E-2</v>
      </c>
      <c r="Q302" s="21">
        <v>1.2348969408874708</v>
      </c>
      <c r="R302" s="21">
        <v>-5.933252151874531E-2</v>
      </c>
      <c r="S302" s="21">
        <v>0.12262953028925401</v>
      </c>
      <c r="T302" s="21">
        <v>0.90576642192953893</v>
      </c>
      <c r="U302" s="21">
        <v>9.098102590399966E-2</v>
      </c>
      <c r="V302" s="21">
        <v>0.29519683066564573</v>
      </c>
    </row>
    <row r="303" spans="1:22" x14ac:dyDescent="0.25">
      <c r="A303" s="11" t="s">
        <v>22</v>
      </c>
      <c r="B303" s="12" t="s">
        <v>24</v>
      </c>
      <c r="C303" s="21">
        <v>0.17771451963588691</v>
      </c>
      <c r="D303" s="21">
        <v>4.3839726694660512E-2</v>
      </c>
      <c r="E303" s="21">
        <v>4.0537323800773546</v>
      </c>
      <c r="F303" s="21">
        <v>2.1494997267432425E-2</v>
      </c>
      <c r="G303" s="21">
        <v>0.3339340420043414</v>
      </c>
      <c r="H303" s="21">
        <v>4.3847636437068682E-2</v>
      </c>
      <c r="I303" s="21">
        <v>0.15621952236845449</v>
      </c>
      <c r="J303" s="21">
        <v>1.1702117404301817</v>
      </c>
      <c r="K303" s="37"/>
      <c r="M303" s="11" t="s">
        <v>22</v>
      </c>
      <c r="N303" s="12" t="s">
        <v>24</v>
      </c>
      <c r="O303" s="21">
        <v>5.8797339566058371E-2</v>
      </c>
      <c r="P303" s="21">
        <v>2.9361087183789901E-2</v>
      </c>
      <c r="Q303" s="21">
        <v>2.0025600277676388</v>
      </c>
      <c r="R303" s="21">
        <v>-4.5434519936395773E-2</v>
      </c>
      <c r="S303" s="21">
        <v>0.16302919906851251</v>
      </c>
      <c r="T303" s="21">
        <v>0.61955337615690265</v>
      </c>
      <c r="U303" s="21">
        <v>0.10423185950245414</v>
      </c>
      <c r="V303" s="21">
        <v>0.54842364998325388</v>
      </c>
    </row>
    <row r="304" spans="1:22" x14ac:dyDescent="0.25">
      <c r="A304" s="48" t="s">
        <v>23</v>
      </c>
      <c r="B304" s="66" t="s">
        <v>24</v>
      </c>
      <c r="C304" s="41">
        <v>0.13096056842262738</v>
      </c>
      <c r="D304" s="41">
        <v>4.4743733693745333E-2</v>
      </c>
      <c r="E304" s="41">
        <v>2.926903000965567</v>
      </c>
      <c r="F304" s="41">
        <v>-2.8480313937379487E-2</v>
      </c>
      <c r="G304" s="41">
        <v>0.29040145078263424</v>
      </c>
      <c r="H304" s="41">
        <v>0.24692198573590785</v>
      </c>
      <c r="I304" s="41">
        <v>0.15944088236000686</v>
      </c>
      <c r="J304" s="41">
        <v>0.8623470666075036</v>
      </c>
      <c r="K304" s="37"/>
      <c r="M304" s="48" t="s">
        <v>23</v>
      </c>
      <c r="N304" s="66" t="s">
        <v>24</v>
      </c>
      <c r="O304" s="41">
        <v>2.7148835180804021E-2</v>
      </c>
      <c r="P304" s="41">
        <v>2.7433625304751935E-2</v>
      </c>
      <c r="Q304" s="41">
        <v>0.98961893950273561</v>
      </c>
      <c r="R304" s="41">
        <v>-7.0240534651065348E-2</v>
      </c>
      <c r="S304" s="41">
        <v>0.12453820501267339</v>
      </c>
      <c r="T304" s="41">
        <v>0.95587559597104554</v>
      </c>
      <c r="U304" s="41">
        <v>9.7389369831869368E-2</v>
      </c>
      <c r="V304" s="41">
        <v>0.2532268193176081</v>
      </c>
    </row>
    <row r="305" spans="1:22" ht="15.75" thickBot="1" x14ac:dyDescent="0.3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4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</row>
    <row r="306" spans="1:22" x14ac:dyDescent="0.25">
      <c r="A306" s="43" t="s">
        <v>53</v>
      </c>
      <c r="K306" s="65"/>
      <c r="M306" s="43" t="s">
        <v>53</v>
      </c>
    </row>
    <row r="307" spans="1:22" x14ac:dyDescent="0.25">
      <c r="A307" t="s">
        <v>96</v>
      </c>
      <c r="K307" s="37"/>
      <c r="M307" t="s">
        <v>96</v>
      </c>
    </row>
    <row r="308" spans="1:22" x14ac:dyDescent="0.25">
      <c r="K308" s="37"/>
    </row>
    <row r="309" spans="1:22" x14ac:dyDescent="0.25">
      <c r="A309" t="s">
        <v>97</v>
      </c>
      <c r="F309" t="s">
        <v>98</v>
      </c>
      <c r="G309">
        <v>0.1</v>
      </c>
      <c r="K309" s="37"/>
      <c r="M309" t="s">
        <v>97</v>
      </c>
      <c r="R309" t="s">
        <v>98</v>
      </c>
      <c r="S309">
        <v>0.1</v>
      </c>
    </row>
    <row r="310" spans="1:22" x14ac:dyDescent="0.25">
      <c r="A310" s="67" t="s">
        <v>28</v>
      </c>
      <c r="B310" s="68" t="s">
        <v>29</v>
      </c>
      <c r="C310" s="68" t="s">
        <v>30</v>
      </c>
      <c r="D310" s="68" t="s">
        <v>57</v>
      </c>
      <c r="E310" s="68" t="s">
        <v>31</v>
      </c>
      <c r="F310" s="68" t="s">
        <v>33</v>
      </c>
      <c r="G310" s="68" t="s">
        <v>99</v>
      </c>
      <c r="H310" s="68" t="s">
        <v>100</v>
      </c>
      <c r="I310" s="68" t="s">
        <v>101</v>
      </c>
      <c r="K310" s="37"/>
      <c r="M310" s="67" t="s">
        <v>28</v>
      </c>
      <c r="N310" s="68" t="s">
        <v>29</v>
      </c>
      <c r="O310" s="68" t="s">
        <v>30</v>
      </c>
      <c r="P310" s="68" t="s">
        <v>57</v>
      </c>
      <c r="Q310" s="68" t="s">
        <v>31</v>
      </c>
      <c r="R310" s="68" t="s">
        <v>33</v>
      </c>
      <c r="S310" s="68" t="s">
        <v>99</v>
      </c>
      <c r="T310" s="68" t="s">
        <v>100</v>
      </c>
      <c r="U310" s="68" t="s">
        <v>101</v>
      </c>
    </row>
    <row r="311" spans="1:22" x14ac:dyDescent="0.25">
      <c r="A311" s="12" t="s">
        <v>20</v>
      </c>
      <c r="B311">
        <v>9</v>
      </c>
      <c r="C311" s="14">
        <v>1.2407288552449214</v>
      </c>
      <c r="D311" s="14">
        <v>0.13785876169388014</v>
      </c>
      <c r="E311">
        <v>8.2765994934115399E-3</v>
      </c>
      <c r="F311">
        <v>6.6212795947292305E-2</v>
      </c>
      <c r="G311">
        <v>6.3780901039703061E-2</v>
      </c>
      <c r="H311">
        <v>3.1274942385124238E-2</v>
      </c>
      <c r="I311">
        <v>0.24444258100263605</v>
      </c>
      <c r="K311" s="37"/>
      <c r="M311" s="12" t="s">
        <v>20</v>
      </c>
      <c r="N311">
        <v>9</v>
      </c>
      <c r="O311" s="14">
        <v>1.0969800072483422</v>
      </c>
      <c r="P311" s="14">
        <v>0.12188666747203802</v>
      </c>
      <c r="Q311">
        <v>3.2819933140138952E-3</v>
      </c>
      <c r="R311">
        <v>2.6255946512111144E-2</v>
      </c>
      <c r="S311">
        <v>4.8217910507690476E-2</v>
      </c>
      <c r="T311">
        <v>4.1511534296944375E-2</v>
      </c>
      <c r="U311">
        <v>0.20226180064713167</v>
      </c>
    </row>
    <row r="312" spans="1:22" x14ac:dyDescent="0.25">
      <c r="A312" s="12" t="s">
        <v>21</v>
      </c>
      <c r="B312">
        <v>12</v>
      </c>
      <c r="C312" s="14">
        <v>1.995456135694917</v>
      </c>
      <c r="D312" s="14">
        <v>0.16628801130790974</v>
      </c>
      <c r="E312">
        <v>3.0484228841682028E-2</v>
      </c>
      <c r="F312">
        <v>0.33532651725850249</v>
      </c>
      <c r="G312">
        <v>5.5235880576644164E-2</v>
      </c>
      <c r="H312">
        <v>7.3983716154156762E-2</v>
      </c>
      <c r="I312">
        <v>0.2585923064616627</v>
      </c>
      <c r="K312" s="37"/>
      <c r="M312" s="12" t="s">
        <v>21</v>
      </c>
      <c r="N312">
        <v>18</v>
      </c>
      <c r="O312" s="14">
        <v>2.7962862542671214</v>
      </c>
      <c r="P312" s="14">
        <v>0.15534923634817341</v>
      </c>
      <c r="Q312">
        <v>1.850154992155803E-2</v>
      </c>
      <c r="R312">
        <v>0.31452634866648665</v>
      </c>
      <c r="S312">
        <v>3.4095211494634022E-2</v>
      </c>
      <c r="T312">
        <v>9.8515434641292837E-2</v>
      </c>
      <c r="U312">
        <v>0.21218303805505398</v>
      </c>
    </row>
    <row r="313" spans="1:22" x14ac:dyDescent="0.25">
      <c r="A313" s="12" t="s">
        <v>22</v>
      </c>
      <c r="B313">
        <v>18</v>
      </c>
      <c r="C313" s="14">
        <v>2.2363526243074561</v>
      </c>
      <c r="D313" s="14">
        <v>0.12424181246152534</v>
      </c>
      <c r="E313">
        <v>1.2823693248921164E-2</v>
      </c>
      <c r="F313">
        <v>0.21800278523165978</v>
      </c>
      <c r="G313">
        <v>4.5099907635362153E-2</v>
      </c>
      <c r="H313">
        <v>4.8875671063542361E-2</v>
      </c>
      <c r="I313">
        <v>0.1996079538595083</v>
      </c>
      <c r="K313" s="37"/>
      <c r="M313" s="12" t="s">
        <v>22</v>
      </c>
      <c r="N313">
        <v>15</v>
      </c>
      <c r="O313" s="14">
        <v>2.0182723935208515</v>
      </c>
      <c r="P313" s="14">
        <v>0.1345514929013901</v>
      </c>
      <c r="Q313">
        <v>1.486732128582747E-2</v>
      </c>
      <c r="R313">
        <v>0.20814249800158444</v>
      </c>
      <c r="S313">
        <v>3.7349432877040969E-2</v>
      </c>
      <c r="T313">
        <v>7.229318245412189E-2</v>
      </c>
      <c r="U313">
        <v>0.1968098033486583</v>
      </c>
    </row>
    <row r="314" spans="1:22" x14ac:dyDescent="0.25">
      <c r="A314" s="12" t="s">
        <v>23</v>
      </c>
      <c r="B314">
        <v>16</v>
      </c>
      <c r="C314" s="14">
        <v>2.8883145022277712</v>
      </c>
      <c r="D314" s="14">
        <v>0.1805196563892357</v>
      </c>
      <c r="E314">
        <v>1.7367650119099576E-2</v>
      </c>
      <c r="F314">
        <v>0.26051475178649386</v>
      </c>
      <c r="G314">
        <v>4.7835675779777292E-2</v>
      </c>
      <c r="H314">
        <v>0.10058179190766878</v>
      </c>
      <c r="I314">
        <v>0.26045752087080265</v>
      </c>
      <c r="K314" s="37"/>
      <c r="M314" s="12" t="s">
        <v>23</v>
      </c>
      <c r="N314">
        <v>21</v>
      </c>
      <c r="O314" s="14">
        <v>2.8049145532798057</v>
      </c>
      <c r="P314" s="14">
        <v>0.13356735967999075</v>
      </c>
      <c r="Q314">
        <v>4.5514463293246168E-2</v>
      </c>
      <c r="R314">
        <v>0.91028926586492309</v>
      </c>
      <c r="S314">
        <v>3.1566032107728313E-2</v>
      </c>
      <c r="T314">
        <v>8.0949483713273179E-2</v>
      </c>
      <c r="U314">
        <v>0.18618523564670833</v>
      </c>
    </row>
    <row r="315" spans="1:22" x14ac:dyDescent="0.25">
      <c r="A315" s="66" t="s">
        <v>24</v>
      </c>
      <c r="B315">
        <v>9</v>
      </c>
      <c r="C315" s="14">
        <v>3.1060764616451233</v>
      </c>
      <c r="D315" s="14">
        <v>0.34511960684945814</v>
      </c>
      <c r="E315">
        <v>0.16000661524434717</v>
      </c>
      <c r="F315">
        <v>1.2800529219547772</v>
      </c>
      <c r="G315">
        <v>6.3780901039703061E-2</v>
      </c>
      <c r="H315">
        <v>0.23853578754070223</v>
      </c>
      <c r="I315">
        <v>0.45170342615821402</v>
      </c>
      <c r="K315" s="37"/>
      <c r="M315" s="66" t="s">
        <v>24</v>
      </c>
      <c r="N315">
        <v>12</v>
      </c>
      <c r="O315" s="14">
        <v>0.6338650819558459</v>
      </c>
      <c r="P315" s="14">
        <v>5.2822090162987161E-2</v>
      </c>
      <c r="Q315">
        <v>5.0137127302842921E-4</v>
      </c>
      <c r="R315">
        <v>5.5150840033127268E-3</v>
      </c>
      <c r="S315">
        <v>4.1757935417064573E-2</v>
      </c>
      <c r="T315">
        <v>-1.6784816999201348E-2</v>
      </c>
      <c r="U315">
        <v>0.12242899732517568</v>
      </c>
    </row>
    <row r="316" spans="1:22" x14ac:dyDescent="0.25">
      <c r="A316" s="46"/>
      <c r="B316" s="46"/>
      <c r="C316" s="46"/>
      <c r="D316" s="46"/>
      <c r="E316" s="46"/>
      <c r="F316" s="46"/>
      <c r="G316" s="46"/>
      <c r="H316" s="46"/>
      <c r="I316" s="46"/>
      <c r="K316" s="37"/>
      <c r="M316" s="46"/>
      <c r="N316" s="46"/>
      <c r="O316" s="46"/>
      <c r="P316" s="46"/>
      <c r="Q316" s="46"/>
      <c r="R316" s="46"/>
      <c r="S316" s="46"/>
      <c r="T316" s="46"/>
      <c r="U316" s="46"/>
    </row>
    <row r="317" spans="1:22" x14ac:dyDescent="0.25">
      <c r="A317" t="s">
        <v>32</v>
      </c>
      <c r="K317" s="37"/>
      <c r="M317" t="s">
        <v>32</v>
      </c>
    </row>
    <row r="318" spans="1:22" x14ac:dyDescent="0.25">
      <c r="A318" s="67" t="s">
        <v>102</v>
      </c>
      <c r="B318" s="68" t="s">
        <v>33</v>
      </c>
      <c r="C318" s="68" t="s">
        <v>34</v>
      </c>
      <c r="D318" s="68" t="s">
        <v>35</v>
      </c>
      <c r="E318" s="68" t="s">
        <v>36</v>
      </c>
      <c r="F318" s="68" t="s">
        <v>103</v>
      </c>
      <c r="G318" s="68" t="s">
        <v>37</v>
      </c>
      <c r="H318" s="68" t="s">
        <v>104</v>
      </c>
      <c r="I318" s="68" t="s">
        <v>105</v>
      </c>
      <c r="K318" s="37"/>
      <c r="M318" s="67" t="s">
        <v>102</v>
      </c>
      <c r="N318" s="68" t="s">
        <v>33</v>
      </c>
      <c r="O318" s="68" t="s">
        <v>34</v>
      </c>
      <c r="P318" s="68" t="s">
        <v>35</v>
      </c>
      <c r="Q318" s="68" t="s">
        <v>36</v>
      </c>
      <c r="R318" s="68" t="s">
        <v>103</v>
      </c>
      <c r="S318" s="68" t="s">
        <v>37</v>
      </c>
      <c r="T318" s="68" t="s">
        <v>104</v>
      </c>
      <c r="U318" s="68" t="s">
        <v>105</v>
      </c>
    </row>
    <row r="319" spans="1:22" x14ac:dyDescent="0.25">
      <c r="A319" s="37" t="s">
        <v>38</v>
      </c>
      <c r="B319">
        <v>0.3195414106805754</v>
      </c>
      <c r="C319">
        <v>4</v>
      </c>
      <c r="D319">
        <v>7.988535267014385E-2</v>
      </c>
      <c r="E319">
        <v>2.1819427272830825</v>
      </c>
      <c r="F319">
        <v>8.2015141074383568E-2</v>
      </c>
      <c r="G319">
        <v>2.0426584048823999</v>
      </c>
      <c r="H319">
        <v>0.46564630797547307</v>
      </c>
      <c r="I319">
        <v>6.8789818825683982E-2</v>
      </c>
      <c r="K319" s="37"/>
      <c r="M319" s="37" t="s">
        <v>38</v>
      </c>
      <c r="N319">
        <v>8.2084149669348516E-2</v>
      </c>
      <c r="O319">
        <v>4</v>
      </c>
      <c r="P319">
        <v>2.0521037417337129E-2</v>
      </c>
      <c r="Q319">
        <v>0.9807087037429929</v>
      </c>
      <c r="R319">
        <v>0.42378013324567876</v>
      </c>
      <c r="S319">
        <v>2.0269473598072323</v>
      </c>
      <c r="T319">
        <v>0.27131349479619821</v>
      </c>
      <c r="U319">
        <v>-1.0299287956548541E-3</v>
      </c>
    </row>
    <row r="320" spans="1:22" x14ac:dyDescent="0.25">
      <c r="A320" s="37" t="s">
        <v>39</v>
      </c>
      <c r="B320">
        <v>2.1601097721787257</v>
      </c>
      <c r="C320">
        <v>59</v>
      </c>
      <c r="D320">
        <v>3.6612030036927555E-2</v>
      </c>
      <c r="K320" s="37"/>
      <c r="M320" s="37" t="s">
        <v>39</v>
      </c>
      <c r="N320">
        <v>1.4647291430484182</v>
      </c>
      <c r="O320">
        <v>70</v>
      </c>
      <c r="P320">
        <v>2.0924702043548831E-2</v>
      </c>
    </row>
    <row r="321" spans="1:22" x14ac:dyDescent="0.25">
      <c r="A321" s="42" t="s">
        <v>40</v>
      </c>
      <c r="B321" s="41">
        <v>2.4796511828593011</v>
      </c>
      <c r="C321" s="41">
        <v>63</v>
      </c>
      <c r="D321" s="41">
        <v>3.9359542585068269E-2</v>
      </c>
      <c r="E321" s="41"/>
      <c r="F321" s="41"/>
      <c r="G321" s="41"/>
      <c r="H321" s="41"/>
      <c r="I321" s="41"/>
      <c r="K321" s="37"/>
      <c r="M321" s="42" t="s">
        <v>40</v>
      </c>
      <c r="N321" s="41">
        <v>1.5468132927177667</v>
      </c>
      <c r="O321" s="41">
        <v>74</v>
      </c>
      <c r="P321" s="41">
        <v>2.0902882334023876E-2</v>
      </c>
      <c r="Q321" s="41"/>
      <c r="R321" s="41"/>
      <c r="S321" s="41"/>
      <c r="T321" s="41"/>
      <c r="U321" s="41"/>
    </row>
    <row r="322" spans="1:22" x14ac:dyDescent="0.25">
      <c r="K322" s="37"/>
    </row>
    <row r="323" spans="1:22" x14ac:dyDescent="0.25">
      <c r="A323" t="s">
        <v>116</v>
      </c>
      <c r="D323" t="s">
        <v>117</v>
      </c>
      <c r="E323">
        <v>0.1</v>
      </c>
      <c r="K323" s="37"/>
      <c r="M323" t="s">
        <v>116</v>
      </c>
      <c r="P323" t="s">
        <v>117</v>
      </c>
      <c r="Q323">
        <v>0.1</v>
      </c>
    </row>
    <row r="324" spans="1:22" x14ac:dyDescent="0.25">
      <c r="A324" s="67" t="s">
        <v>28</v>
      </c>
      <c r="B324" s="68" t="s">
        <v>57</v>
      </c>
      <c r="C324" s="68" t="s">
        <v>107</v>
      </c>
      <c r="D324" s="68" t="s">
        <v>33</v>
      </c>
      <c r="E324" s="68" t="s">
        <v>34</v>
      </c>
      <c r="F324" s="68" t="s">
        <v>142</v>
      </c>
      <c r="K324" s="37"/>
      <c r="M324" s="67" t="s">
        <v>28</v>
      </c>
      <c r="N324" s="68" t="s">
        <v>57</v>
      </c>
      <c r="O324" s="68" t="s">
        <v>107</v>
      </c>
      <c r="P324" s="68" t="s">
        <v>33</v>
      </c>
      <c r="Q324" s="68" t="s">
        <v>34</v>
      </c>
      <c r="R324" s="68" t="s">
        <v>142</v>
      </c>
    </row>
    <row r="325" spans="1:22" x14ac:dyDescent="0.25">
      <c r="A325" s="12" t="s">
        <v>20</v>
      </c>
      <c r="B325" s="14">
        <v>0.13785876169388014</v>
      </c>
      <c r="C325">
        <v>9</v>
      </c>
      <c r="D325">
        <v>6.6212795947292305E-2</v>
      </c>
      <c r="K325" s="37"/>
      <c r="M325" s="12" t="s">
        <v>20</v>
      </c>
      <c r="N325" s="14">
        <v>0.12188666747203802</v>
      </c>
      <c r="O325">
        <v>9</v>
      </c>
      <c r="P325">
        <v>2.6255946512111144E-2</v>
      </c>
    </row>
    <row r="326" spans="1:22" x14ac:dyDescent="0.25">
      <c r="A326" s="12" t="s">
        <v>21</v>
      </c>
      <c r="B326" s="14">
        <v>0.16628801130790974</v>
      </c>
      <c r="C326">
        <v>12</v>
      </c>
      <c r="D326">
        <v>0.33532651725850249</v>
      </c>
      <c r="K326" s="37"/>
      <c r="M326" s="12" t="s">
        <v>21</v>
      </c>
      <c r="N326" s="14">
        <v>0.15534923634817341</v>
      </c>
      <c r="O326">
        <v>18</v>
      </c>
      <c r="P326">
        <v>0.31452634866648665</v>
      </c>
    </row>
    <row r="327" spans="1:22" x14ac:dyDescent="0.25">
      <c r="A327" s="12" t="s">
        <v>22</v>
      </c>
      <c r="B327" s="14">
        <v>0.12424181246152534</v>
      </c>
      <c r="C327">
        <v>18</v>
      </c>
      <c r="D327">
        <v>0.21800278523165978</v>
      </c>
      <c r="K327" s="37"/>
      <c r="M327" s="12" t="s">
        <v>22</v>
      </c>
      <c r="N327" s="14">
        <v>0.1345514929013901</v>
      </c>
      <c r="O327">
        <v>15</v>
      </c>
      <c r="P327">
        <v>0.20814249800158444</v>
      </c>
    </row>
    <row r="328" spans="1:22" x14ac:dyDescent="0.25">
      <c r="A328" s="12" t="s">
        <v>23</v>
      </c>
      <c r="B328" s="14">
        <v>0.1805196563892357</v>
      </c>
      <c r="C328">
        <v>16</v>
      </c>
      <c r="D328">
        <v>0.26051475178649386</v>
      </c>
      <c r="K328" s="37"/>
      <c r="M328" s="12" t="s">
        <v>23</v>
      </c>
      <c r="N328" s="14">
        <v>0.13356735967999075</v>
      </c>
      <c r="O328">
        <v>21</v>
      </c>
      <c r="P328">
        <v>0.91028926586492309</v>
      </c>
    </row>
    <row r="329" spans="1:22" x14ac:dyDescent="0.25">
      <c r="A329" s="12" t="s">
        <v>24</v>
      </c>
      <c r="B329" s="14">
        <v>0.34511960684945814</v>
      </c>
      <c r="C329">
        <v>9</v>
      </c>
      <c r="D329">
        <v>1.2800529219547772</v>
      </c>
      <c r="K329" s="37"/>
      <c r="M329" s="12" t="s">
        <v>24</v>
      </c>
      <c r="N329" s="14">
        <v>5.2822090162987161E-2</v>
      </c>
      <c r="O329">
        <v>12</v>
      </c>
      <c r="P329">
        <v>5.5150840033127268E-3</v>
      </c>
    </row>
    <row r="330" spans="1:22" x14ac:dyDescent="0.25">
      <c r="A330" s="69" t="s">
        <v>136</v>
      </c>
      <c r="B330" s="46"/>
      <c r="C330" s="46">
        <v>64</v>
      </c>
      <c r="D330" s="46">
        <v>2.1601097721787257</v>
      </c>
      <c r="E330" s="46">
        <v>59</v>
      </c>
      <c r="F330" s="46">
        <v>3.5634237288135591</v>
      </c>
      <c r="K330" s="37"/>
      <c r="M330" s="69" t="s">
        <v>136</v>
      </c>
      <c r="N330" s="46"/>
      <c r="O330" s="46">
        <v>75</v>
      </c>
      <c r="P330" s="46">
        <v>1.4647291430484182</v>
      </c>
      <c r="Q330" s="46">
        <v>70</v>
      </c>
      <c r="R330" s="46">
        <v>3.55</v>
      </c>
    </row>
    <row r="331" spans="1:22" x14ac:dyDescent="0.25">
      <c r="A331" t="s">
        <v>108</v>
      </c>
      <c r="K331" s="37"/>
      <c r="M331" t="s">
        <v>108</v>
      </c>
    </row>
    <row r="332" spans="1:22" x14ac:dyDescent="0.25">
      <c r="A332" s="68" t="s">
        <v>137</v>
      </c>
      <c r="B332" s="67" t="s">
        <v>138</v>
      </c>
      <c r="C332" s="68" t="s">
        <v>57</v>
      </c>
      <c r="D332" s="68" t="s">
        <v>99</v>
      </c>
      <c r="E332" s="68" t="s">
        <v>139</v>
      </c>
      <c r="F332" s="68" t="s">
        <v>100</v>
      </c>
      <c r="G332" s="68" t="s">
        <v>101</v>
      </c>
      <c r="H332" s="68" t="s">
        <v>140</v>
      </c>
      <c r="I332" s="68" t="s">
        <v>141</v>
      </c>
      <c r="J332" s="68" t="s">
        <v>121</v>
      </c>
      <c r="K332" s="37"/>
      <c r="M332" s="68" t="s">
        <v>137</v>
      </c>
      <c r="N332" s="67" t="s">
        <v>138</v>
      </c>
      <c r="O332" s="68" t="s">
        <v>57</v>
      </c>
      <c r="P332" s="68" t="s">
        <v>99</v>
      </c>
      <c r="Q332" s="68" t="s">
        <v>139</v>
      </c>
      <c r="R332" s="68" t="s">
        <v>100</v>
      </c>
      <c r="S332" s="68" t="s">
        <v>101</v>
      </c>
      <c r="T332" s="68" t="s">
        <v>140</v>
      </c>
      <c r="U332" s="68" t="s">
        <v>141</v>
      </c>
      <c r="V332" s="68" t="s">
        <v>121</v>
      </c>
    </row>
    <row r="333" spans="1:22" x14ac:dyDescent="0.25">
      <c r="A333" s="47" t="s">
        <v>20</v>
      </c>
      <c r="B333" s="70" t="s">
        <v>21</v>
      </c>
      <c r="C333" s="46">
        <v>2.8429249614029595E-2</v>
      </c>
      <c r="D333" s="46">
        <v>5.9661569877575676E-2</v>
      </c>
      <c r="E333" s="46">
        <v>0.47650857448715872</v>
      </c>
      <c r="F333" s="46">
        <v>-0.18417020418599184</v>
      </c>
      <c r="G333" s="46">
        <v>0.24102870341405103</v>
      </c>
      <c r="H333" s="46">
        <v>0.99714601894309685</v>
      </c>
      <c r="I333" s="46">
        <v>0.21259945380002143</v>
      </c>
      <c r="J333" s="46">
        <v>0.14857765229924985</v>
      </c>
      <c r="K333" s="37"/>
      <c r="M333" s="47" t="s">
        <v>20</v>
      </c>
      <c r="N333" s="70" t="s">
        <v>21</v>
      </c>
      <c r="O333" s="46">
        <v>3.3462568876135385E-2</v>
      </c>
      <c r="P333" s="46">
        <v>4.1757935417064573E-2</v>
      </c>
      <c r="Q333" s="46">
        <v>0.80134634392055581</v>
      </c>
      <c r="R333" s="46">
        <v>-0.11477810185444384</v>
      </c>
      <c r="S333" s="46">
        <v>0.18170323960671461</v>
      </c>
      <c r="T333" s="46">
        <v>0.97944733927296768</v>
      </c>
      <c r="U333" s="46">
        <v>0.14824067073057923</v>
      </c>
      <c r="V333" s="46">
        <v>0.23132876368832764</v>
      </c>
    </row>
    <row r="334" spans="1:22" x14ac:dyDescent="0.25">
      <c r="A334" s="11" t="s">
        <v>20</v>
      </c>
      <c r="B334" s="12" t="s">
        <v>22</v>
      </c>
      <c r="C334" s="21">
        <v>1.3616949232354805E-2</v>
      </c>
      <c r="D334" s="21">
        <v>5.5235880576644164E-2</v>
      </c>
      <c r="E334" s="21">
        <v>0.24652361997669628</v>
      </c>
      <c r="F334" s="21">
        <v>-0.18321189829637097</v>
      </c>
      <c r="G334" s="21">
        <v>0.21044579676108061</v>
      </c>
      <c r="H334" s="21">
        <v>0.99978695526568251</v>
      </c>
      <c r="I334" s="21">
        <v>0.19682884752872579</v>
      </c>
      <c r="J334" s="21">
        <v>7.1165239177573295E-2</v>
      </c>
      <c r="K334" s="37"/>
      <c r="M334" s="11" t="s">
        <v>20</v>
      </c>
      <c r="N334" s="12" t="s">
        <v>22</v>
      </c>
      <c r="O334" s="21">
        <v>1.2664825429352072E-2</v>
      </c>
      <c r="P334" s="21">
        <v>4.3127410251278919E-2</v>
      </c>
      <c r="Q334" s="21">
        <v>0.29366069874266343</v>
      </c>
      <c r="R334" s="21">
        <v>-0.14043748096268807</v>
      </c>
      <c r="S334" s="21">
        <v>0.16576713182139222</v>
      </c>
      <c r="T334" s="21">
        <v>0.99957584621450701</v>
      </c>
      <c r="U334" s="21">
        <v>0.15310230639204014</v>
      </c>
      <c r="V334" s="21">
        <v>8.7552704627824315E-2</v>
      </c>
    </row>
    <row r="335" spans="1:22" x14ac:dyDescent="0.25">
      <c r="A335" s="11" t="s">
        <v>20</v>
      </c>
      <c r="B335" s="12" t="s">
        <v>23</v>
      </c>
      <c r="C335" s="21">
        <v>4.2660894695355556E-2</v>
      </c>
      <c r="D335" s="21">
        <v>5.637488454420269E-2</v>
      </c>
      <c r="E335" s="21">
        <v>0.75673582376751114</v>
      </c>
      <c r="F335" s="21">
        <v>-0.15822670659858107</v>
      </c>
      <c r="G335" s="21">
        <v>0.24354849598929218</v>
      </c>
      <c r="H335" s="21">
        <v>0.98331728354812886</v>
      </c>
      <c r="I335" s="21">
        <v>0.20088760129393662</v>
      </c>
      <c r="J335" s="21">
        <v>0.22295543023033138</v>
      </c>
      <c r="K335" s="37"/>
      <c r="M335" s="11" t="s">
        <v>20</v>
      </c>
      <c r="N335" s="12" t="s">
        <v>23</v>
      </c>
      <c r="O335" s="21">
        <v>1.1680692207952731E-2</v>
      </c>
      <c r="P335" s="21">
        <v>4.0751572219693451E-2</v>
      </c>
      <c r="Q335" s="21">
        <v>0.28663169472288391</v>
      </c>
      <c r="R335" s="21">
        <v>-0.13298738917195901</v>
      </c>
      <c r="S335" s="21">
        <v>0.15634877358786448</v>
      </c>
      <c r="T335" s="21">
        <v>0.99961463512412463</v>
      </c>
      <c r="U335" s="21">
        <v>0.14466808137991174</v>
      </c>
      <c r="V335" s="21">
        <v>8.0749332111696867E-2</v>
      </c>
    </row>
    <row r="336" spans="1:22" x14ac:dyDescent="0.25">
      <c r="A336" s="11" t="s">
        <v>20</v>
      </c>
      <c r="B336" s="12" t="s">
        <v>24</v>
      </c>
      <c r="C336" s="21">
        <v>0.20726084515557799</v>
      </c>
      <c r="D336" s="21">
        <v>6.3780901039703061E-2</v>
      </c>
      <c r="E336" s="21">
        <v>3.2495753709493678</v>
      </c>
      <c r="F336" s="21">
        <v>-2.0017531054409288E-2</v>
      </c>
      <c r="G336" s="21">
        <v>0.43453922136556528</v>
      </c>
      <c r="H336" s="21">
        <v>0.16011538814117354</v>
      </c>
      <c r="I336" s="21">
        <v>0.22727837620998728</v>
      </c>
      <c r="J336" s="21">
        <v>1.0831917903164561</v>
      </c>
      <c r="K336" s="37"/>
      <c r="M336" s="11" t="s">
        <v>20</v>
      </c>
      <c r="N336" s="12" t="s">
        <v>24</v>
      </c>
      <c r="O336" s="21">
        <v>6.9064577309050856E-2</v>
      </c>
      <c r="P336" s="21">
        <v>4.5103725256476226E-2</v>
      </c>
      <c r="Q336" s="21">
        <v>1.5312388703222293</v>
      </c>
      <c r="R336" s="21">
        <v>-9.1053647351439726E-2</v>
      </c>
      <c r="S336" s="21">
        <v>0.22918280196954144</v>
      </c>
      <c r="T336" s="21">
        <v>0.81478768684687541</v>
      </c>
      <c r="U336" s="21">
        <v>0.16011822466049058</v>
      </c>
      <c r="V336" s="21">
        <v>0.4774476025047128</v>
      </c>
    </row>
    <row r="337" spans="1:22" x14ac:dyDescent="0.25">
      <c r="A337" s="11" t="s">
        <v>21</v>
      </c>
      <c r="B337" s="12" t="s">
        <v>22</v>
      </c>
      <c r="C337" s="21">
        <v>4.20461988463844E-2</v>
      </c>
      <c r="D337" s="21">
        <v>5.0423229625815788E-2</v>
      </c>
      <c r="E337" s="21">
        <v>0.83386564403755492</v>
      </c>
      <c r="F337" s="21">
        <v>-0.13763313408566241</v>
      </c>
      <c r="G337" s="21">
        <v>0.22172553177843124</v>
      </c>
      <c r="H337" s="21">
        <v>0.97612187453536592</v>
      </c>
      <c r="I337" s="21">
        <v>0.17967933293204683</v>
      </c>
      <c r="J337" s="21">
        <v>0.21974289147682316</v>
      </c>
      <c r="K337" s="37"/>
      <c r="M337" s="11" t="s">
        <v>21</v>
      </c>
      <c r="N337" s="12" t="s">
        <v>22</v>
      </c>
      <c r="O337" s="21">
        <v>2.0797743446783312E-2</v>
      </c>
      <c r="P337" s="21">
        <v>3.5759359495804818E-2</v>
      </c>
      <c r="Q337" s="21">
        <v>0.58160279546458993</v>
      </c>
      <c r="R337" s="21">
        <v>-0.10614798276332379</v>
      </c>
      <c r="S337" s="21">
        <v>0.14774346965689042</v>
      </c>
      <c r="T337" s="21">
        <v>0.99386361280867663</v>
      </c>
      <c r="U337" s="21">
        <v>0.12694572621010711</v>
      </c>
      <c r="V337" s="21">
        <v>0.14377605906050334</v>
      </c>
    </row>
    <row r="338" spans="1:22" x14ac:dyDescent="0.25">
      <c r="A338" s="11" t="s">
        <v>21</v>
      </c>
      <c r="B338" s="12" t="s">
        <v>23</v>
      </c>
      <c r="C338" s="21">
        <v>1.4231645081325961E-2</v>
      </c>
      <c r="D338" s="21">
        <v>5.166843514364098E-2</v>
      </c>
      <c r="E338" s="21">
        <v>0.27544176714005825</v>
      </c>
      <c r="F338" s="21">
        <v>-0.16988488274018873</v>
      </c>
      <c r="G338" s="21">
        <v>0.19834817290284065</v>
      </c>
      <c r="H338" s="21">
        <v>0.9996692286075991</v>
      </c>
      <c r="I338" s="21">
        <v>0.18411652782151469</v>
      </c>
      <c r="J338" s="21">
        <v>7.4377777931081523E-2</v>
      </c>
      <c r="K338" s="37"/>
      <c r="M338" s="11" t="s">
        <v>21</v>
      </c>
      <c r="N338" s="12" t="s">
        <v>23</v>
      </c>
      <c r="O338" s="21">
        <v>2.1781876668182654E-2</v>
      </c>
      <c r="P338" s="21">
        <v>3.2854967888357151E-2</v>
      </c>
      <c r="Q338" s="21">
        <v>0.66297056634474816</v>
      </c>
      <c r="R338" s="21">
        <v>-9.4853259335485218E-2</v>
      </c>
      <c r="S338" s="21">
        <v>0.13841701267185053</v>
      </c>
      <c r="T338" s="21">
        <v>0.98989049027764742</v>
      </c>
      <c r="U338" s="21">
        <v>0.11663513600366787</v>
      </c>
      <c r="V338" s="21">
        <v>0.15057943157663078</v>
      </c>
    </row>
    <row r="339" spans="1:22" x14ac:dyDescent="0.25">
      <c r="A339" s="11" t="s">
        <v>21</v>
      </c>
      <c r="B339" s="12" t="s">
        <v>24</v>
      </c>
      <c r="C339" s="21">
        <v>0.1788315955415484</v>
      </c>
      <c r="D339" s="21">
        <v>5.9661569877575676E-2</v>
      </c>
      <c r="E339" s="21">
        <v>2.9974336228246621</v>
      </c>
      <c r="F339" s="21">
        <v>-3.3767858258473032E-2</v>
      </c>
      <c r="G339" s="21">
        <v>0.3914310493415698</v>
      </c>
      <c r="H339" s="21">
        <v>0.22565459108836061</v>
      </c>
      <c r="I339" s="21">
        <v>0.21259945380002143</v>
      </c>
      <c r="J339" s="21">
        <v>0.93461413801720616</v>
      </c>
      <c r="K339" s="37"/>
      <c r="M339" s="11" t="s">
        <v>21</v>
      </c>
      <c r="N339" s="12" t="s">
        <v>24</v>
      </c>
      <c r="O339" s="21">
        <v>0.10252714618518624</v>
      </c>
      <c r="P339" s="21">
        <v>3.8119605304616944E-2</v>
      </c>
      <c r="Q339" s="21">
        <v>2.6896172026410889</v>
      </c>
      <c r="R339" s="21">
        <v>-3.2797452646203901E-2</v>
      </c>
      <c r="S339" s="21">
        <v>0.23785174501657638</v>
      </c>
      <c r="T339" s="21">
        <v>0.32600506025461251</v>
      </c>
      <c r="U339" s="21">
        <v>0.13532459883139014</v>
      </c>
      <c r="V339" s="21">
        <v>0.70877636619304041</v>
      </c>
    </row>
    <row r="340" spans="1:22" x14ac:dyDescent="0.25">
      <c r="A340" s="11" t="s">
        <v>22</v>
      </c>
      <c r="B340" s="12" t="s">
        <v>23</v>
      </c>
      <c r="C340" s="21">
        <v>5.6277843927710361E-2</v>
      </c>
      <c r="D340" s="21">
        <v>4.6487920721549642E-2</v>
      </c>
      <c r="E340" s="21">
        <v>1.2105906879509576</v>
      </c>
      <c r="F340" s="21">
        <v>-0.10937831587466319</v>
      </c>
      <c r="G340" s="21">
        <v>0.22193400373008393</v>
      </c>
      <c r="H340" s="21">
        <v>0.91158703347165182</v>
      </c>
      <c r="I340" s="21">
        <v>0.16565615980237355</v>
      </c>
      <c r="J340" s="21">
        <v>0.29412066940790466</v>
      </c>
      <c r="K340" s="37"/>
      <c r="M340" s="11" t="s">
        <v>22</v>
      </c>
      <c r="N340" s="12" t="s">
        <v>23</v>
      </c>
      <c r="O340" s="21">
        <v>9.8413322139934145E-4</v>
      </c>
      <c r="P340" s="21">
        <v>3.4578855672670279E-2</v>
      </c>
      <c r="Q340" s="21">
        <v>2.8460549149321918E-2</v>
      </c>
      <c r="R340" s="21">
        <v>-0.12177080441658014</v>
      </c>
      <c r="S340" s="21">
        <v>0.12373907085937882</v>
      </c>
      <c r="T340" s="21">
        <v>0.99999996178392736</v>
      </c>
      <c r="U340" s="21">
        <v>0.12275493763797948</v>
      </c>
      <c r="V340" s="21">
        <v>6.8033725161274379E-3</v>
      </c>
    </row>
    <row r="341" spans="1:22" x14ac:dyDescent="0.25">
      <c r="A341" s="11" t="s">
        <v>22</v>
      </c>
      <c r="B341" s="12" t="s">
        <v>24</v>
      </c>
      <c r="C341" s="21">
        <v>0.22087779438793281</v>
      </c>
      <c r="D341" s="21">
        <v>5.5235880576644164E-2</v>
      </c>
      <c r="E341" s="21">
        <v>3.9988100503158877</v>
      </c>
      <c r="F341" s="21">
        <v>2.4048946859207027E-2</v>
      </c>
      <c r="G341" s="21">
        <v>0.41770664191665863</v>
      </c>
      <c r="H341" s="21">
        <v>4.8330733402652482E-2</v>
      </c>
      <c r="I341" s="21">
        <v>0.19682884752872579</v>
      </c>
      <c r="J341" s="21">
        <v>1.1543570294940293</v>
      </c>
      <c r="K341" s="37"/>
      <c r="M341" s="11" t="s">
        <v>22</v>
      </c>
      <c r="N341" s="12" t="s">
        <v>24</v>
      </c>
      <c r="O341" s="21">
        <v>8.1729402738402929E-2</v>
      </c>
      <c r="P341" s="21">
        <v>3.9615055891241174E-2</v>
      </c>
      <c r="Q341" s="21">
        <v>2.0630894214255839</v>
      </c>
      <c r="R341" s="21">
        <v>-5.8904045675503225E-2</v>
      </c>
      <c r="S341" s="21">
        <v>0.22236285115230908</v>
      </c>
      <c r="T341" s="21">
        <v>0.59227615727621163</v>
      </c>
      <c r="U341" s="21">
        <v>0.14063344841390615</v>
      </c>
      <c r="V341" s="21">
        <v>0.56500030713253713</v>
      </c>
    </row>
    <row r="342" spans="1:22" x14ac:dyDescent="0.25">
      <c r="A342" s="48" t="s">
        <v>23</v>
      </c>
      <c r="B342" s="66" t="s">
        <v>24</v>
      </c>
      <c r="C342" s="41">
        <v>0.16459995046022244</v>
      </c>
      <c r="D342" s="41">
        <v>5.637488454420269E-2</v>
      </c>
      <c r="E342" s="41">
        <v>2.919739025472631</v>
      </c>
      <c r="F342" s="41">
        <v>-3.6287650833714186E-2</v>
      </c>
      <c r="G342" s="41">
        <v>0.36548755175415903</v>
      </c>
      <c r="H342" s="41">
        <v>0.24915433551065835</v>
      </c>
      <c r="I342" s="41">
        <v>0.20088760129393662</v>
      </c>
      <c r="J342" s="41">
        <v>0.86023636008612459</v>
      </c>
      <c r="K342" s="37"/>
      <c r="M342" s="48" t="s">
        <v>23</v>
      </c>
      <c r="N342" s="66" t="s">
        <v>24</v>
      </c>
      <c r="O342" s="41">
        <v>8.0745269517003587E-2</v>
      </c>
      <c r="P342" s="41">
        <v>3.7014453618295313E-2</v>
      </c>
      <c r="Q342" s="41">
        <v>2.1814524226042669</v>
      </c>
      <c r="R342" s="41">
        <v>-5.0656040827944782E-2</v>
      </c>
      <c r="S342" s="41">
        <v>0.21214657986195196</v>
      </c>
      <c r="T342" s="41">
        <v>0.53883153564992115</v>
      </c>
      <c r="U342" s="41">
        <v>0.13140131034494837</v>
      </c>
      <c r="V342" s="41">
        <v>0.55819693461640962</v>
      </c>
    </row>
    <row r="343" spans="1:22" ht="15.75" thickBot="1" x14ac:dyDescent="0.3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4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</row>
    <row r="344" spans="1:22" x14ac:dyDescent="0.25">
      <c r="A344" s="43" t="s">
        <v>90</v>
      </c>
      <c r="K344" s="65"/>
      <c r="M344" s="43" t="s">
        <v>90</v>
      </c>
    </row>
    <row r="345" spans="1:22" x14ac:dyDescent="0.25">
      <c r="A345" t="s">
        <v>96</v>
      </c>
      <c r="K345" s="37"/>
      <c r="M345" t="s">
        <v>96</v>
      </c>
    </row>
    <row r="346" spans="1:22" x14ac:dyDescent="0.25">
      <c r="K346" s="37"/>
    </row>
    <row r="347" spans="1:22" x14ac:dyDescent="0.25">
      <c r="A347" t="s">
        <v>97</v>
      </c>
      <c r="F347" t="s">
        <v>98</v>
      </c>
      <c r="G347">
        <v>0.1</v>
      </c>
      <c r="K347" s="37"/>
      <c r="M347" t="s">
        <v>97</v>
      </c>
      <c r="R347" t="s">
        <v>98</v>
      </c>
      <c r="S347">
        <v>0.1</v>
      </c>
    </row>
    <row r="348" spans="1:22" x14ac:dyDescent="0.25">
      <c r="A348" s="67" t="s">
        <v>28</v>
      </c>
      <c r="B348" s="68" t="s">
        <v>29</v>
      </c>
      <c r="C348" s="68" t="s">
        <v>30</v>
      </c>
      <c r="D348" s="68" t="s">
        <v>57</v>
      </c>
      <c r="E348" s="68" t="s">
        <v>31</v>
      </c>
      <c r="F348" s="68" t="s">
        <v>33</v>
      </c>
      <c r="G348" s="68" t="s">
        <v>99</v>
      </c>
      <c r="H348" s="68" t="s">
        <v>100</v>
      </c>
      <c r="I348" s="68" t="s">
        <v>101</v>
      </c>
      <c r="K348" s="37"/>
      <c r="M348" s="67" t="s">
        <v>28</v>
      </c>
      <c r="N348" s="68" t="s">
        <v>29</v>
      </c>
      <c r="O348" s="68" t="s">
        <v>30</v>
      </c>
      <c r="P348" s="68" t="s">
        <v>57</v>
      </c>
      <c r="Q348" s="68" t="s">
        <v>31</v>
      </c>
      <c r="R348" s="68" t="s">
        <v>33</v>
      </c>
      <c r="S348" s="68" t="s">
        <v>99</v>
      </c>
      <c r="T348" s="68" t="s">
        <v>100</v>
      </c>
      <c r="U348" s="68" t="s">
        <v>101</v>
      </c>
    </row>
    <row r="349" spans="1:22" x14ac:dyDescent="0.25">
      <c r="A349" s="12" t="s">
        <v>20</v>
      </c>
      <c r="B349">
        <v>9</v>
      </c>
      <c r="C349" s="14">
        <v>4.3834482641599601E-2</v>
      </c>
      <c r="D349" s="14">
        <v>4.8704980712888446E-3</v>
      </c>
      <c r="E349">
        <v>2.5277661860324169E-6</v>
      </c>
      <c r="F349">
        <v>2.0222129488259335E-5</v>
      </c>
      <c r="G349">
        <v>1.7787006597105317E-3</v>
      </c>
      <c r="H349">
        <v>1.8981237926479727E-3</v>
      </c>
      <c r="I349">
        <v>7.8428723499297161E-3</v>
      </c>
      <c r="K349" s="37"/>
      <c r="M349" s="12" t="s">
        <v>20</v>
      </c>
      <c r="N349">
        <v>9</v>
      </c>
      <c r="O349" s="14">
        <v>5.2300382180105617E-2</v>
      </c>
      <c r="P349" s="14">
        <v>5.8111535755672912E-3</v>
      </c>
      <c r="Q349">
        <v>5.0493664488478687E-7</v>
      </c>
      <c r="R349">
        <v>4.039493159078295E-6</v>
      </c>
      <c r="S349">
        <v>8.9559640639934129E-4</v>
      </c>
      <c r="T349">
        <v>4.3182709583497458E-3</v>
      </c>
      <c r="U349">
        <v>7.3040361927848366E-3</v>
      </c>
    </row>
    <row r="350" spans="1:22" x14ac:dyDescent="0.25">
      <c r="A350" s="12" t="s">
        <v>21</v>
      </c>
      <c r="B350">
        <v>12</v>
      </c>
      <c r="C350" s="14">
        <v>8.800937062876299E-2</v>
      </c>
      <c r="D350" s="14">
        <v>7.3341142190635825E-3</v>
      </c>
      <c r="E350">
        <v>8.3192281241901139E-6</v>
      </c>
      <c r="F350">
        <v>9.1511509366091283E-5</v>
      </c>
      <c r="G350">
        <v>1.5403999570374606E-3</v>
      </c>
      <c r="H350">
        <v>4.7599625842051421E-3</v>
      </c>
      <c r="I350">
        <v>9.9082658539220228E-3</v>
      </c>
      <c r="K350" s="37"/>
      <c r="M350" s="12" t="s">
        <v>21</v>
      </c>
      <c r="N350">
        <v>18</v>
      </c>
      <c r="O350" s="14">
        <v>0.11247073827379689</v>
      </c>
      <c r="P350" s="14">
        <v>6.2483743485442717E-3</v>
      </c>
      <c r="Q350">
        <v>7.9109371213682834E-6</v>
      </c>
      <c r="R350">
        <v>1.3448593106326086E-4</v>
      </c>
      <c r="S350">
        <v>6.3328229217127728E-4</v>
      </c>
      <c r="T350">
        <v>5.1927469263942242E-3</v>
      </c>
      <c r="U350">
        <v>7.3040017706943192E-3</v>
      </c>
    </row>
    <row r="351" spans="1:22" x14ac:dyDescent="0.25">
      <c r="A351" s="12" t="s">
        <v>22</v>
      </c>
      <c r="B351">
        <v>18</v>
      </c>
      <c r="C351" s="14">
        <v>9.2976953243629104E-2</v>
      </c>
      <c r="D351" s="14">
        <v>5.1653862913127284E-3</v>
      </c>
      <c r="E351">
        <v>4.3967175601808211E-6</v>
      </c>
      <c r="F351">
        <v>7.4744198523073958E-5</v>
      </c>
      <c r="G351">
        <v>1.2577312981823026E-3</v>
      </c>
      <c r="H351">
        <v>3.0636002826612955E-3</v>
      </c>
      <c r="I351">
        <v>7.2671722999641617E-3</v>
      </c>
      <c r="K351" s="37"/>
      <c r="M351" s="12" t="s">
        <v>22</v>
      </c>
      <c r="N351">
        <v>15</v>
      </c>
      <c r="O351" s="14">
        <v>0.10155808510515311</v>
      </c>
      <c r="P351" s="14">
        <v>6.7705390070102074E-3</v>
      </c>
      <c r="Q351">
        <v>1.8689232740478088E-5</v>
      </c>
      <c r="R351">
        <v>2.6164925836669303E-4</v>
      </c>
      <c r="S351">
        <v>6.9372599338157162E-4</v>
      </c>
      <c r="T351">
        <v>5.6141571041449885E-3</v>
      </c>
      <c r="U351">
        <v>7.9269209098754272E-3</v>
      </c>
    </row>
    <row r="352" spans="1:22" x14ac:dyDescent="0.25">
      <c r="A352" s="12" t="s">
        <v>23</v>
      </c>
      <c r="B352">
        <v>16</v>
      </c>
      <c r="C352" s="14">
        <v>0.13854059331196517</v>
      </c>
      <c r="D352" s="14">
        <v>8.6587870819978228E-3</v>
      </c>
      <c r="E352">
        <v>8.2886903089023775E-5</v>
      </c>
      <c r="F352">
        <v>1.2433035463353557E-3</v>
      </c>
      <c r="G352">
        <v>1.3340254947828986E-3</v>
      </c>
      <c r="H352">
        <v>6.429506373017169E-3</v>
      </c>
      <c r="I352">
        <v>1.0888067790978477E-2</v>
      </c>
      <c r="K352" s="37"/>
      <c r="M352" s="12" t="s">
        <v>23</v>
      </c>
      <c r="N352">
        <v>21</v>
      </c>
      <c r="O352" s="14">
        <v>0.10414234957481346</v>
      </c>
      <c r="P352" s="14">
        <v>4.9591595035625453E-3</v>
      </c>
      <c r="Q352">
        <v>4.625972259528555E-6</v>
      </c>
      <c r="R352">
        <v>9.2519445190571094E-5</v>
      </c>
      <c r="S352">
        <v>5.8630547492220201E-4</v>
      </c>
      <c r="T352">
        <v>3.9818384182649467E-3</v>
      </c>
      <c r="U352">
        <v>5.9364805888601439E-3</v>
      </c>
    </row>
    <row r="353" spans="1:21" x14ac:dyDescent="0.25">
      <c r="A353" s="66" t="s">
        <v>24</v>
      </c>
      <c r="B353">
        <v>9</v>
      </c>
      <c r="C353" s="14">
        <v>7.0993381928847299E-2</v>
      </c>
      <c r="D353" s="14">
        <v>7.8881535476497001E-3</v>
      </c>
      <c r="E353">
        <v>3.1272961482131916E-5</v>
      </c>
      <c r="F353">
        <v>2.5018369185705506E-4</v>
      </c>
      <c r="G353">
        <v>1.7787006597105317E-3</v>
      </c>
      <c r="H353">
        <v>4.9157792690088277E-3</v>
      </c>
      <c r="I353">
        <v>1.0860527826290572E-2</v>
      </c>
      <c r="K353" s="37"/>
      <c r="M353" s="66" t="s">
        <v>24</v>
      </c>
      <c r="N353">
        <v>12</v>
      </c>
      <c r="O353" s="14">
        <v>4.6256972913539487E-2</v>
      </c>
      <c r="P353" s="14">
        <v>3.8547477427949574E-3</v>
      </c>
      <c r="Q353">
        <v>1.1476739825734247E-6</v>
      </c>
      <c r="R353">
        <v>1.2624413808307671E-5</v>
      </c>
      <c r="S353">
        <v>7.7560923947988169E-4</v>
      </c>
      <c r="T353">
        <v>2.5618734714163631E-3</v>
      </c>
      <c r="U353">
        <v>5.1476220141735522E-3</v>
      </c>
    </row>
    <row r="354" spans="1:21" x14ac:dyDescent="0.25">
      <c r="A354" s="46"/>
      <c r="B354" s="46"/>
      <c r="C354" s="46"/>
      <c r="D354" s="46"/>
      <c r="E354" s="46"/>
      <c r="F354" s="46"/>
      <c r="G354" s="46"/>
      <c r="H354" s="46"/>
      <c r="I354" s="46"/>
      <c r="K354" s="37"/>
      <c r="M354" s="46"/>
      <c r="N354" s="46"/>
      <c r="O354" s="46"/>
      <c r="P354" s="46"/>
      <c r="Q354" s="46"/>
      <c r="R354" s="46"/>
      <c r="S354" s="46"/>
      <c r="T354" s="46"/>
      <c r="U354" s="46"/>
    </row>
    <row r="355" spans="1:21" x14ac:dyDescent="0.25">
      <c r="A355" t="s">
        <v>32</v>
      </c>
      <c r="K355" s="37"/>
      <c r="M355" t="s">
        <v>32</v>
      </c>
    </row>
    <row r="356" spans="1:21" x14ac:dyDescent="0.25">
      <c r="A356" s="67" t="s">
        <v>102</v>
      </c>
      <c r="B356" s="68" t="s">
        <v>33</v>
      </c>
      <c r="C356" s="68" t="s">
        <v>34</v>
      </c>
      <c r="D356" s="68" t="s">
        <v>35</v>
      </c>
      <c r="E356" s="68" t="s">
        <v>36</v>
      </c>
      <c r="F356" s="68" t="s">
        <v>103</v>
      </c>
      <c r="G356" s="68" t="s">
        <v>37</v>
      </c>
      <c r="H356" s="68" t="s">
        <v>104</v>
      </c>
      <c r="I356" s="68" t="s">
        <v>105</v>
      </c>
      <c r="K356" s="37"/>
      <c r="M356" s="67" t="s">
        <v>102</v>
      </c>
      <c r="N356" s="68" t="s">
        <v>33</v>
      </c>
      <c r="O356" s="68" t="s">
        <v>34</v>
      </c>
      <c r="P356" s="68" t="s">
        <v>35</v>
      </c>
      <c r="Q356" s="68" t="s">
        <v>36</v>
      </c>
      <c r="R356" s="68" t="s">
        <v>103</v>
      </c>
      <c r="S356" s="68" t="s">
        <v>37</v>
      </c>
      <c r="T356" s="68" t="s">
        <v>104</v>
      </c>
      <c r="U356" s="68" t="s">
        <v>105</v>
      </c>
    </row>
    <row r="357" spans="1:21" x14ac:dyDescent="0.25">
      <c r="A357" s="37" t="s">
        <v>38</v>
      </c>
      <c r="B357">
        <v>1.5095242234767006E-4</v>
      </c>
      <c r="C357">
        <v>4</v>
      </c>
      <c r="D357">
        <v>3.7738105586917516E-5</v>
      </c>
      <c r="E357">
        <v>1.3253538790816231</v>
      </c>
      <c r="F357">
        <v>0.27114210998598448</v>
      </c>
      <c r="G357">
        <v>2.0426584048823999</v>
      </c>
      <c r="H357">
        <v>0.31523238808421511</v>
      </c>
      <c r="I357">
        <v>1.9929361500611247E-2</v>
      </c>
      <c r="K357" s="37"/>
      <c r="M357" s="37" t="s">
        <v>38</v>
      </c>
      <c r="N357">
        <v>7.3553075613119355E-5</v>
      </c>
      <c r="O357">
        <v>4</v>
      </c>
      <c r="P357">
        <v>1.8388268903279839E-5</v>
      </c>
      <c r="Q357">
        <v>2.5472622064980306</v>
      </c>
      <c r="R357">
        <v>4.6835754481281237E-2</v>
      </c>
      <c r="S357">
        <v>2.0269473598072323</v>
      </c>
      <c r="T357">
        <v>0.42706305328282129</v>
      </c>
      <c r="U357">
        <v>7.6230094027296233E-2</v>
      </c>
    </row>
    <row r="358" spans="1:21" x14ac:dyDescent="0.25">
      <c r="A358" s="37" t="s">
        <v>39</v>
      </c>
      <c r="B358">
        <v>1.6799650755698354E-3</v>
      </c>
      <c r="C358">
        <v>59</v>
      </c>
      <c r="D358">
        <v>2.8473984331692124E-5</v>
      </c>
      <c r="K358" s="37"/>
      <c r="M358" s="37" t="s">
        <v>39</v>
      </c>
      <c r="N358">
        <v>5.0531854158791085E-4</v>
      </c>
      <c r="O358">
        <v>70</v>
      </c>
      <c r="P358">
        <v>7.2188363083987266E-6</v>
      </c>
    </row>
    <row r="359" spans="1:21" x14ac:dyDescent="0.25">
      <c r="A359" s="42" t="s">
        <v>40</v>
      </c>
      <c r="B359" s="41">
        <v>1.8309174979175055E-3</v>
      </c>
      <c r="C359" s="41">
        <v>63</v>
      </c>
      <c r="D359" s="41">
        <v>2.906218250662707E-5</v>
      </c>
      <c r="E359" s="41"/>
      <c r="F359" s="41"/>
      <c r="G359" s="41"/>
      <c r="H359" s="41"/>
      <c r="I359" s="41"/>
      <c r="K359" s="37"/>
      <c r="M359" s="42" t="s">
        <v>40</v>
      </c>
      <c r="N359" s="41">
        <v>5.788716172010302E-4</v>
      </c>
      <c r="O359" s="41">
        <v>74</v>
      </c>
      <c r="P359" s="41">
        <v>7.822589421635544E-6</v>
      </c>
      <c r="Q359" s="41"/>
      <c r="R359" s="41"/>
      <c r="S359" s="41"/>
      <c r="T359" s="41"/>
      <c r="U359" s="41"/>
    </row>
    <row r="360" spans="1:21" x14ac:dyDescent="0.25">
      <c r="K360" s="37"/>
    </row>
    <row r="361" spans="1:21" x14ac:dyDescent="0.25">
      <c r="A361" t="s">
        <v>116</v>
      </c>
      <c r="D361" t="s">
        <v>117</v>
      </c>
      <c r="E361">
        <v>0.1</v>
      </c>
      <c r="K361" s="37"/>
      <c r="M361" t="s">
        <v>116</v>
      </c>
      <c r="P361" t="s">
        <v>117</v>
      </c>
      <c r="Q361">
        <v>0.1</v>
      </c>
    </row>
    <row r="362" spans="1:21" x14ac:dyDescent="0.25">
      <c r="A362" s="67" t="s">
        <v>28</v>
      </c>
      <c r="B362" s="68" t="s">
        <v>57</v>
      </c>
      <c r="C362" s="68" t="s">
        <v>107</v>
      </c>
      <c r="D362" s="68" t="s">
        <v>33</v>
      </c>
      <c r="E362" s="68" t="s">
        <v>34</v>
      </c>
      <c r="F362" s="68" t="s">
        <v>142</v>
      </c>
      <c r="K362" s="37"/>
      <c r="M362" s="67" t="s">
        <v>28</v>
      </c>
      <c r="N362" s="68" t="s">
        <v>57</v>
      </c>
      <c r="O362" s="68" t="s">
        <v>107</v>
      </c>
      <c r="P362" s="68" t="s">
        <v>33</v>
      </c>
      <c r="Q362" s="68" t="s">
        <v>34</v>
      </c>
      <c r="R362" s="68" t="s">
        <v>142</v>
      </c>
    </row>
    <row r="363" spans="1:21" x14ac:dyDescent="0.25">
      <c r="A363" s="12" t="s">
        <v>20</v>
      </c>
      <c r="B363" s="14">
        <v>4.8704980712888446E-3</v>
      </c>
      <c r="C363">
        <v>9</v>
      </c>
      <c r="D363">
        <v>2.0222129488259335E-5</v>
      </c>
      <c r="K363" s="37"/>
      <c r="M363" s="12" t="s">
        <v>20</v>
      </c>
      <c r="N363" s="14">
        <v>5.8111535755672912E-3</v>
      </c>
      <c r="O363">
        <v>9</v>
      </c>
      <c r="P363">
        <v>4.039493159078295E-6</v>
      </c>
    </row>
    <row r="364" spans="1:21" x14ac:dyDescent="0.25">
      <c r="A364" s="12" t="s">
        <v>21</v>
      </c>
      <c r="B364" s="14">
        <v>7.3341142190635825E-3</v>
      </c>
      <c r="C364">
        <v>12</v>
      </c>
      <c r="D364">
        <v>9.1511509366091283E-5</v>
      </c>
      <c r="K364" s="37"/>
      <c r="M364" s="12" t="s">
        <v>21</v>
      </c>
      <c r="N364" s="14">
        <v>6.2483743485442717E-3</v>
      </c>
      <c r="O364">
        <v>18</v>
      </c>
      <c r="P364">
        <v>1.3448593106326086E-4</v>
      </c>
    </row>
    <row r="365" spans="1:21" x14ac:dyDescent="0.25">
      <c r="A365" s="12" t="s">
        <v>22</v>
      </c>
      <c r="B365" s="14">
        <v>5.1653862913127284E-3</v>
      </c>
      <c r="C365">
        <v>18</v>
      </c>
      <c r="D365">
        <v>7.4744198523073958E-5</v>
      </c>
      <c r="K365" s="37"/>
      <c r="M365" s="12" t="s">
        <v>22</v>
      </c>
      <c r="N365" s="14">
        <v>6.7705390070102074E-3</v>
      </c>
      <c r="O365">
        <v>15</v>
      </c>
      <c r="P365">
        <v>2.6164925836669303E-4</v>
      </c>
    </row>
    <row r="366" spans="1:21" x14ac:dyDescent="0.25">
      <c r="A366" s="12" t="s">
        <v>23</v>
      </c>
      <c r="B366" s="14">
        <v>8.6587870819978228E-3</v>
      </c>
      <c r="C366">
        <v>16</v>
      </c>
      <c r="D366">
        <v>1.2433035463353557E-3</v>
      </c>
      <c r="K366" s="37"/>
      <c r="M366" s="12" t="s">
        <v>23</v>
      </c>
      <c r="N366" s="14">
        <v>4.9591595035625453E-3</v>
      </c>
      <c r="O366">
        <v>21</v>
      </c>
      <c r="P366">
        <v>9.2519445190571094E-5</v>
      </c>
    </row>
    <row r="367" spans="1:21" x14ac:dyDescent="0.25">
      <c r="A367" s="12" t="s">
        <v>24</v>
      </c>
      <c r="B367" s="14">
        <v>7.8881535476497001E-3</v>
      </c>
      <c r="C367">
        <v>9</v>
      </c>
      <c r="D367">
        <v>2.5018369185705506E-4</v>
      </c>
      <c r="K367" s="37"/>
      <c r="M367" s="12" t="s">
        <v>24</v>
      </c>
      <c r="N367" s="14">
        <v>3.8547477427949574E-3</v>
      </c>
      <c r="O367">
        <v>12</v>
      </c>
      <c r="P367">
        <v>1.2624413808307671E-5</v>
      </c>
    </row>
    <row r="368" spans="1:21" x14ac:dyDescent="0.25">
      <c r="A368" s="69" t="s">
        <v>136</v>
      </c>
      <c r="B368" s="46"/>
      <c r="C368" s="46">
        <v>64</v>
      </c>
      <c r="D368" s="46">
        <v>1.6799650755698354E-3</v>
      </c>
      <c r="E368" s="46">
        <v>59</v>
      </c>
      <c r="F368" s="46">
        <v>3.5634237288135591</v>
      </c>
      <c r="K368" s="37"/>
      <c r="M368" s="69" t="s">
        <v>136</v>
      </c>
      <c r="N368" s="46"/>
      <c r="O368" s="46">
        <v>75</v>
      </c>
      <c r="P368" s="46">
        <v>5.0531854158791085E-4</v>
      </c>
      <c r="Q368" s="46">
        <v>70</v>
      </c>
      <c r="R368" s="46">
        <v>3.55</v>
      </c>
    </row>
    <row r="369" spans="1:22" x14ac:dyDescent="0.25">
      <c r="A369" t="s">
        <v>108</v>
      </c>
      <c r="K369" s="37"/>
      <c r="M369" t="s">
        <v>108</v>
      </c>
    </row>
    <row r="370" spans="1:22" x14ac:dyDescent="0.25">
      <c r="A370" s="68" t="s">
        <v>137</v>
      </c>
      <c r="B370" s="67" t="s">
        <v>138</v>
      </c>
      <c r="C370" s="68" t="s">
        <v>57</v>
      </c>
      <c r="D370" s="68" t="s">
        <v>99</v>
      </c>
      <c r="E370" s="68" t="s">
        <v>139</v>
      </c>
      <c r="F370" s="68" t="s">
        <v>100</v>
      </c>
      <c r="G370" s="68" t="s">
        <v>101</v>
      </c>
      <c r="H370" s="68" t="s">
        <v>140</v>
      </c>
      <c r="I370" s="68" t="s">
        <v>141</v>
      </c>
      <c r="J370" s="68" t="s">
        <v>121</v>
      </c>
      <c r="K370" s="37"/>
      <c r="M370" s="68" t="s">
        <v>137</v>
      </c>
      <c r="N370" s="67" t="s">
        <v>138</v>
      </c>
      <c r="O370" s="68" t="s">
        <v>57</v>
      </c>
      <c r="P370" s="68" t="s">
        <v>99</v>
      </c>
      <c r="Q370" s="68" t="s">
        <v>139</v>
      </c>
      <c r="R370" s="68" t="s">
        <v>100</v>
      </c>
      <c r="S370" s="68" t="s">
        <v>101</v>
      </c>
      <c r="T370" s="68" t="s">
        <v>140</v>
      </c>
      <c r="U370" s="68" t="s">
        <v>141</v>
      </c>
      <c r="V370" s="68" t="s">
        <v>121</v>
      </c>
    </row>
    <row r="371" spans="1:22" x14ac:dyDescent="0.25">
      <c r="A371" s="47" t="s">
        <v>20</v>
      </c>
      <c r="B371" s="70" t="s">
        <v>21</v>
      </c>
      <c r="C371" s="46">
        <v>2.4636161477747378E-3</v>
      </c>
      <c r="D371" s="46">
        <v>1.6638221155663984E-3</v>
      </c>
      <c r="E371" s="46">
        <v>1.4806968393589801</v>
      </c>
      <c r="F371" s="46">
        <v>-3.4652870593593421E-3</v>
      </c>
      <c r="G371" s="46">
        <v>8.3925193549088187E-3</v>
      </c>
      <c r="H371" s="46">
        <v>0.83234199772064565</v>
      </c>
      <c r="I371" s="46">
        <v>5.92890320713408E-3</v>
      </c>
      <c r="J371" s="46">
        <v>0.46168835554669635</v>
      </c>
      <c r="K371" s="37"/>
      <c r="M371" s="47" t="s">
        <v>20</v>
      </c>
      <c r="N371" s="70" t="s">
        <v>21</v>
      </c>
      <c r="O371" s="46">
        <v>4.3722077297698048E-4</v>
      </c>
      <c r="P371" s="46">
        <v>7.7560923947988169E-4</v>
      </c>
      <c r="Q371" s="46">
        <v>0.56371269283766889</v>
      </c>
      <c r="R371" s="46">
        <v>-2.3161920271765994E-3</v>
      </c>
      <c r="S371" s="46">
        <v>3.1906335731305604E-3</v>
      </c>
      <c r="T371" s="46">
        <v>0.99455748306931857</v>
      </c>
      <c r="U371" s="46">
        <v>2.7534128001535799E-3</v>
      </c>
      <c r="V371" s="46">
        <v>0.16272983747771846</v>
      </c>
    </row>
    <row r="372" spans="1:22" x14ac:dyDescent="0.25">
      <c r="A372" s="11" t="s">
        <v>20</v>
      </c>
      <c r="B372" s="12" t="s">
        <v>22</v>
      </c>
      <c r="C372" s="21">
        <v>2.9488822002388376E-4</v>
      </c>
      <c r="D372" s="21">
        <v>1.5403999570374606E-3</v>
      </c>
      <c r="E372" s="21">
        <v>0.19143613882658167</v>
      </c>
      <c r="F372" s="21">
        <v>-5.1942095387467902E-3</v>
      </c>
      <c r="G372" s="21">
        <v>5.7839859787945577E-3</v>
      </c>
      <c r="H372" s="21">
        <v>0.99992206423439389</v>
      </c>
      <c r="I372" s="21">
        <v>5.489097758770674E-3</v>
      </c>
      <c r="J372" s="21">
        <v>5.5262853142074748E-2</v>
      </c>
      <c r="K372" s="37"/>
      <c r="M372" s="11" t="s">
        <v>20</v>
      </c>
      <c r="N372" s="12" t="s">
        <v>22</v>
      </c>
      <c r="O372" s="21">
        <v>9.5938543144291621E-4</v>
      </c>
      <c r="P372" s="21">
        <v>8.0104577804538182E-4</v>
      </c>
      <c r="Q372" s="21">
        <v>1.197666173066783</v>
      </c>
      <c r="R372" s="21">
        <v>-1.8843270806181891E-3</v>
      </c>
      <c r="S372" s="21">
        <v>3.8030979435040215E-3</v>
      </c>
      <c r="T372" s="21">
        <v>0.91487093967933464</v>
      </c>
      <c r="U372" s="21">
        <v>2.8437125120611053E-3</v>
      </c>
      <c r="V372" s="21">
        <v>0.35707506364391395</v>
      </c>
    </row>
    <row r="373" spans="1:22" x14ac:dyDescent="0.25">
      <c r="A373" s="11" t="s">
        <v>20</v>
      </c>
      <c r="B373" s="12" t="s">
        <v>23</v>
      </c>
      <c r="C373" s="21">
        <v>3.7882890107089782E-3</v>
      </c>
      <c r="D373" s="21">
        <v>1.5721641227278782E-3</v>
      </c>
      <c r="E373" s="21">
        <v>2.4096014887656123</v>
      </c>
      <c r="F373" s="21">
        <v>-1.8139979298088952E-3</v>
      </c>
      <c r="G373" s="21">
        <v>9.3905759512268525E-3</v>
      </c>
      <c r="H373" s="21">
        <v>0.43954650341638468</v>
      </c>
      <c r="I373" s="21">
        <v>5.6022869405178734E-3</v>
      </c>
      <c r="J373" s="21">
        <v>0.70993564694306877</v>
      </c>
      <c r="K373" s="37"/>
      <c r="M373" s="11" t="s">
        <v>20</v>
      </c>
      <c r="N373" s="12" t="s">
        <v>23</v>
      </c>
      <c r="O373" s="21">
        <v>8.5199407200474593E-4</v>
      </c>
      <c r="P373" s="21">
        <v>7.5691711338797291E-4</v>
      </c>
      <c r="Q373" s="21">
        <v>1.1256107926946017</v>
      </c>
      <c r="R373" s="21">
        <v>-1.8350616805225578E-3</v>
      </c>
      <c r="S373" s="21">
        <v>3.5390498245320497E-3</v>
      </c>
      <c r="T373" s="21">
        <v>0.93095667646622859</v>
      </c>
      <c r="U373" s="21">
        <v>2.6870557525273038E-3</v>
      </c>
      <c r="V373" s="21">
        <v>0.31710491687139364</v>
      </c>
    </row>
    <row r="374" spans="1:22" x14ac:dyDescent="0.25">
      <c r="A374" s="11" t="s">
        <v>20</v>
      </c>
      <c r="B374" s="12" t="s">
        <v>24</v>
      </c>
      <c r="C374" s="21">
        <v>3.0176554763608554E-3</v>
      </c>
      <c r="D374" s="21">
        <v>1.7787006597105317E-3</v>
      </c>
      <c r="E374" s="21">
        <v>1.6965504903180015</v>
      </c>
      <c r="F374" s="21">
        <v>-3.3206086609079847E-3</v>
      </c>
      <c r="G374" s="21">
        <v>9.3559196136296964E-3</v>
      </c>
      <c r="H374" s="21">
        <v>0.75154681287056591</v>
      </c>
      <c r="I374" s="21">
        <v>6.3382641372688401E-3</v>
      </c>
      <c r="J374" s="21">
        <v>0.56551683010600051</v>
      </c>
      <c r="K374" s="37"/>
      <c r="M374" s="11" t="s">
        <v>20</v>
      </c>
      <c r="N374" s="12" t="s">
        <v>24</v>
      </c>
      <c r="O374" s="21">
        <v>1.9564058327723338E-3</v>
      </c>
      <c r="P374" s="21">
        <v>8.3775372739307297E-4</v>
      </c>
      <c r="Q374" s="21">
        <v>2.3352994666586433</v>
      </c>
      <c r="R374" s="21">
        <v>-1.017619899473075E-3</v>
      </c>
      <c r="S374" s="21">
        <v>4.9304315650177425E-3</v>
      </c>
      <c r="T374" s="21">
        <v>0.47043023366742887</v>
      </c>
      <c r="U374" s="21">
        <v>2.9740257322454088E-3</v>
      </c>
      <c r="V374" s="21">
        <v>0.72815754164604651</v>
      </c>
    </row>
    <row r="375" spans="1:22" x14ac:dyDescent="0.25">
      <c r="A375" s="11" t="s">
        <v>21</v>
      </c>
      <c r="B375" s="12" t="s">
        <v>22</v>
      </c>
      <c r="C375" s="21">
        <v>2.1687279277508541E-3</v>
      </c>
      <c r="D375" s="21">
        <v>1.4061863400823432E-3</v>
      </c>
      <c r="E375" s="21">
        <v>1.5422763441322138</v>
      </c>
      <c r="F375" s="21">
        <v>-2.8421098436320607E-3</v>
      </c>
      <c r="G375" s="21">
        <v>7.1795656991337688E-3</v>
      </c>
      <c r="H375" s="21">
        <v>0.81068369185002154</v>
      </c>
      <c r="I375" s="21">
        <v>5.0108377713829148E-3</v>
      </c>
      <c r="J375" s="21">
        <v>0.40642550240462161</v>
      </c>
      <c r="K375" s="37"/>
      <c r="M375" s="11" t="s">
        <v>21</v>
      </c>
      <c r="N375" s="12" t="s">
        <v>22</v>
      </c>
      <c r="O375" s="21">
        <v>5.2216465846593573E-4</v>
      </c>
      <c r="P375" s="21">
        <v>6.6419207141871076E-4</v>
      </c>
      <c r="Q375" s="21">
        <v>0.78616514850982</v>
      </c>
      <c r="R375" s="21">
        <v>-1.8357171950704873E-3</v>
      </c>
      <c r="S375" s="21">
        <v>2.8800465120023587E-3</v>
      </c>
      <c r="T375" s="21">
        <v>0.98085086520106879</v>
      </c>
      <c r="U375" s="21">
        <v>2.357881853536423E-3</v>
      </c>
      <c r="V375" s="21">
        <v>0.19434522616619548</v>
      </c>
    </row>
    <row r="376" spans="1:22" x14ac:dyDescent="0.25">
      <c r="A376" s="11" t="s">
        <v>21</v>
      </c>
      <c r="B376" s="12" t="s">
        <v>23</v>
      </c>
      <c r="C376" s="21">
        <v>1.3246728629342404E-3</v>
      </c>
      <c r="D376" s="21">
        <v>1.440912219458869E-3</v>
      </c>
      <c r="E376" s="21">
        <v>0.91932932835542058</v>
      </c>
      <c r="F376" s="21">
        <v>-3.8099079310229041E-3</v>
      </c>
      <c r="G376" s="21">
        <v>6.4592536568913849E-3</v>
      </c>
      <c r="H376" s="21">
        <v>0.96596849205477531</v>
      </c>
      <c r="I376" s="21">
        <v>5.1345807939571445E-3</v>
      </c>
      <c r="J376" s="21">
        <v>0.24824729139637239</v>
      </c>
      <c r="K376" s="37"/>
      <c r="M376" s="11" t="s">
        <v>21</v>
      </c>
      <c r="N376" s="12" t="s">
        <v>23</v>
      </c>
      <c r="O376" s="21">
        <v>1.2892148449817264E-3</v>
      </c>
      <c r="P376" s="21">
        <v>6.1024608622319563E-4</v>
      </c>
      <c r="Q376" s="21">
        <v>2.1126146878887151</v>
      </c>
      <c r="R376" s="21">
        <v>-8.7715876111061795E-4</v>
      </c>
      <c r="S376" s="21">
        <v>3.4555884510740708E-3</v>
      </c>
      <c r="T376" s="21">
        <v>0.56989513988825835</v>
      </c>
      <c r="U376" s="21">
        <v>2.1663736060923444E-3</v>
      </c>
      <c r="V376" s="21">
        <v>0.4798347543491121</v>
      </c>
    </row>
    <row r="377" spans="1:22" x14ac:dyDescent="0.25">
      <c r="A377" s="11" t="s">
        <v>21</v>
      </c>
      <c r="B377" s="12" t="s">
        <v>24</v>
      </c>
      <c r="C377" s="21">
        <v>5.5403932858611761E-4</v>
      </c>
      <c r="D377" s="21">
        <v>1.6638221155663984E-3</v>
      </c>
      <c r="E377" s="21">
        <v>0.33299192467910643</v>
      </c>
      <c r="F377" s="21">
        <v>-5.3748638785479624E-3</v>
      </c>
      <c r="G377" s="21">
        <v>6.4829425357201976E-3</v>
      </c>
      <c r="H377" s="21">
        <v>0.99929955868725817</v>
      </c>
      <c r="I377" s="21">
        <v>5.92890320713408E-3</v>
      </c>
      <c r="J377" s="21">
        <v>0.1038284745593042</v>
      </c>
      <c r="K377" s="37"/>
      <c r="M377" s="11" t="s">
        <v>21</v>
      </c>
      <c r="N377" s="12" t="s">
        <v>24</v>
      </c>
      <c r="O377" s="21">
        <v>2.3936266057493143E-3</v>
      </c>
      <c r="P377" s="21">
        <v>7.0803112712092948E-4</v>
      </c>
      <c r="Q377" s="21">
        <v>3.3806799080748471</v>
      </c>
      <c r="R377" s="21">
        <v>-1.1988389552998512E-4</v>
      </c>
      <c r="S377" s="21">
        <v>4.9071371070286141E-3</v>
      </c>
      <c r="T377" s="21">
        <v>0.13004456236958151</v>
      </c>
      <c r="U377" s="21">
        <v>2.5135105012792994E-3</v>
      </c>
      <c r="V377" s="21">
        <v>0.89088737912376492</v>
      </c>
    </row>
    <row r="378" spans="1:22" x14ac:dyDescent="0.25">
      <c r="A378" s="11" t="s">
        <v>22</v>
      </c>
      <c r="B378" s="12" t="s">
        <v>23</v>
      </c>
      <c r="C378" s="21">
        <v>3.4934007906850945E-3</v>
      </c>
      <c r="D378" s="21">
        <v>1.2964397477627139E-3</v>
      </c>
      <c r="E378" s="21">
        <v>2.6946109888359335</v>
      </c>
      <c r="F378" s="21">
        <v>-1.1263633694696251E-3</v>
      </c>
      <c r="G378" s="21">
        <v>8.113164950839814E-3</v>
      </c>
      <c r="H378" s="21">
        <v>0.32592378179159409</v>
      </c>
      <c r="I378" s="21">
        <v>4.6197641601547195E-3</v>
      </c>
      <c r="J378" s="21">
        <v>0.65467279380099397</v>
      </c>
      <c r="K378" s="37"/>
      <c r="M378" s="11" t="s">
        <v>22</v>
      </c>
      <c r="N378" s="12" t="s">
        <v>23</v>
      </c>
      <c r="O378" s="21">
        <v>1.8113795034476621E-3</v>
      </c>
      <c r="P378" s="21">
        <v>6.4226546840733911E-4</v>
      </c>
      <c r="Q378" s="21">
        <v>2.8202972019333985</v>
      </c>
      <c r="R378" s="21">
        <v>-4.6866290939839156E-4</v>
      </c>
      <c r="S378" s="21">
        <v>4.0914219162937158E-3</v>
      </c>
      <c r="T378" s="21">
        <v>0.27954591639753679</v>
      </c>
      <c r="U378" s="21">
        <v>2.2800424128460537E-3</v>
      </c>
      <c r="V378" s="21">
        <v>0.67417998051530759</v>
      </c>
    </row>
    <row r="379" spans="1:22" x14ac:dyDescent="0.25">
      <c r="A379" s="11" t="s">
        <v>22</v>
      </c>
      <c r="B379" s="12" t="s">
        <v>24</v>
      </c>
      <c r="C379" s="21">
        <v>2.7227672563369717E-3</v>
      </c>
      <c r="D379" s="21">
        <v>1.5403999570374606E-3</v>
      </c>
      <c r="E379" s="21">
        <v>1.767571625731198</v>
      </c>
      <c r="F379" s="21">
        <v>-2.7663305024337023E-3</v>
      </c>
      <c r="G379" s="21">
        <v>8.2118650151076465E-3</v>
      </c>
      <c r="H379" s="21">
        <v>0.72235231288624147</v>
      </c>
      <c r="I379" s="21">
        <v>5.489097758770674E-3</v>
      </c>
      <c r="J379" s="21">
        <v>0.51025397696392583</v>
      </c>
      <c r="K379" s="37"/>
      <c r="M379" s="11" t="s">
        <v>22</v>
      </c>
      <c r="N379" s="12" t="s">
        <v>24</v>
      </c>
      <c r="O379" s="21">
        <v>2.91579126421525E-3</v>
      </c>
      <c r="P379" s="21">
        <v>7.3580753130822495E-4</v>
      </c>
      <c r="Q379" s="21">
        <v>3.9627091870494109</v>
      </c>
      <c r="R379" s="21">
        <v>3.036745280710516E-4</v>
      </c>
      <c r="S379" s="21">
        <v>5.5279080003594484E-3</v>
      </c>
      <c r="T379" s="21">
        <v>4.9760430180719961E-2</v>
      </c>
      <c r="U379" s="21">
        <v>2.6121167361441984E-3</v>
      </c>
      <c r="V379" s="21">
        <v>1.0852326052899604</v>
      </c>
    </row>
    <row r="380" spans="1:22" x14ac:dyDescent="0.25">
      <c r="A380" s="48" t="s">
        <v>23</v>
      </c>
      <c r="B380" s="66" t="s">
        <v>24</v>
      </c>
      <c r="C380" s="41">
        <v>7.7063353434812278E-4</v>
      </c>
      <c r="D380" s="41">
        <v>1.5721641227278782E-3</v>
      </c>
      <c r="E380" s="41">
        <v>0.4901737186388585</v>
      </c>
      <c r="F380" s="41">
        <v>-4.8316534061697506E-3</v>
      </c>
      <c r="G380" s="41">
        <v>6.3729204748659962E-3</v>
      </c>
      <c r="H380" s="41">
        <v>0.99681466603762037</v>
      </c>
      <c r="I380" s="41">
        <v>5.6022869405178734E-3</v>
      </c>
      <c r="J380" s="41">
        <v>0.14441881683706817</v>
      </c>
      <c r="K380" s="37"/>
      <c r="M380" s="48" t="s">
        <v>23</v>
      </c>
      <c r="N380" s="66" t="s">
        <v>24</v>
      </c>
      <c r="O380" s="41">
        <v>1.1044117607675878E-3</v>
      </c>
      <c r="P380" s="41">
        <v>6.8750410991146418E-4</v>
      </c>
      <c r="Q380" s="41">
        <v>1.6064075033817797</v>
      </c>
      <c r="R380" s="41">
        <v>-1.3362278294181099E-3</v>
      </c>
      <c r="S380" s="41">
        <v>3.5450513509532855E-3</v>
      </c>
      <c r="T380" s="41">
        <v>0.78697821082885722</v>
      </c>
      <c r="U380" s="41">
        <v>2.4406395901856977E-3</v>
      </c>
      <c r="V380" s="41">
        <v>0.41105262477465287</v>
      </c>
    </row>
    <row r="381" spans="1:22" ht="15.75" thickBot="1" x14ac:dyDescent="0.3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4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</row>
    <row r="382" spans="1:22" x14ac:dyDescent="0.25">
      <c r="A382" s="43" t="s">
        <v>91</v>
      </c>
      <c r="K382" s="65"/>
      <c r="M382" s="43" t="s">
        <v>91</v>
      </c>
    </row>
    <row r="383" spans="1:22" x14ac:dyDescent="0.25">
      <c r="A383" t="s">
        <v>96</v>
      </c>
      <c r="K383" s="37"/>
      <c r="M383" t="s">
        <v>96</v>
      </c>
    </row>
    <row r="384" spans="1:22" x14ac:dyDescent="0.25">
      <c r="K384" s="37"/>
    </row>
    <row r="385" spans="1:21" x14ac:dyDescent="0.25">
      <c r="A385" t="s">
        <v>97</v>
      </c>
      <c r="F385" t="s">
        <v>98</v>
      </c>
      <c r="G385">
        <v>0.1</v>
      </c>
      <c r="K385" s="37"/>
      <c r="M385" t="s">
        <v>97</v>
      </c>
      <c r="R385" t="s">
        <v>98</v>
      </c>
      <c r="S385">
        <v>0.1</v>
      </c>
    </row>
    <row r="386" spans="1:21" x14ac:dyDescent="0.25">
      <c r="A386" s="67" t="s">
        <v>28</v>
      </c>
      <c r="B386" s="68" t="s">
        <v>29</v>
      </c>
      <c r="C386" s="68" t="s">
        <v>30</v>
      </c>
      <c r="D386" s="68" t="s">
        <v>57</v>
      </c>
      <c r="E386" s="68" t="s">
        <v>31</v>
      </c>
      <c r="F386" s="68" t="s">
        <v>33</v>
      </c>
      <c r="G386" s="68" t="s">
        <v>99</v>
      </c>
      <c r="H386" s="68" t="s">
        <v>100</v>
      </c>
      <c r="I386" s="68" t="s">
        <v>101</v>
      </c>
      <c r="K386" s="37"/>
      <c r="M386" s="67" t="s">
        <v>28</v>
      </c>
      <c r="N386" s="68" t="s">
        <v>29</v>
      </c>
      <c r="O386" s="68" t="s">
        <v>30</v>
      </c>
      <c r="P386" s="68" t="s">
        <v>57</v>
      </c>
      <c r="Q386" s="68" t="s">
        <v>31</v>
      </c>
      <c r="R386" s="68" t="s">
        <v>33</v>
      </c>
      <c r="S386" s="68" t="s">
        <v>99</v>
      </c>
      <c r="T386" s="68" t="s">
        <v>100</v>
      </c>
      <c r="U386" s="68" t="s">
        <v>101</v>
      </c>
    </row>
    <row r="387" spans="1:21" x14ac:dyDescent="0.25">
      <c r="A387" s="12" t="s">
        <v>20</v>
      </c>
      <c r="B387">
        <v>9</v>
      </c>
      <c r="C387" s="14">
        <v>0.2808733135581884</v>
      </c>
      <c r="D387" s="14">
        <v>3.1208145950909823E-2</v>
      </c>
      <c r="E387">
        <v>8.3474981406197242E-7</v>
      </c>
      <c r="F387">
        <v>6.6779985124957793E-6</v>
      </c>
      <c r="G387">
        <v>2.7322478509235436E-3</v>
      </c>
      <c r="H387">
        <v>2.6642305605250646E-2</v>
      </c>
      <c r="I387">
        <v>3.5773986296568999E-2</v>
      </c>
      <c r="K387" s="37"/>
      <c r="M387" s="12" t="s">
        <v>20</v>
      </c>
      <c r="N387">
        <v>9</v>
      </c>
      <c r="O387" s="14">
        <v>0.18800445684264058</v>
      </c>
      <c r="P387" s="14">
        <v>2.0889384093626732E-2</v>
      </c>
      <c r="Q387">
        <v>1.3305027249255799E-7</v>
      </c>
      <c r="R387">
        <v>1.064402179940464E-6</v>
      </c>
      <c r="S387">
        <v>2.3145396107636684E-3</v>
      </c>
      <c r="T387">
        <v>1.7031244504096231E-2</v>
      </c>
      <c r="U387">
        <v>2.4747523683157233E-2</v>
      </c>
    </row>
    <row r="388" spans="1:21" x14ac:dyDescent="0.25">
      <c r="A388" s="12" t="s">
        <v>21</v>
      </c>
      <c r="B388">
        <v>12</v>
      </c>
      <c r="C388" s="14">
        <v>0.3596722881226968</v>
      </c>
      <c r="D388" s="14">
        <v>2.99726906768914E-2</v>
      </c>
      <c r="E388">
        <v>1.9652385071261802E-6</v>
      </c>
      <c r="F388">
        <v>2.1617623578387982E-5</v>
      </c>
      <c r="G388">
        <v>2.3661960483352265E-3</v>
      </c>
      <c r="H388">
        <v>2.6018556947926631E-2</v>
      </c>
      <c r="I388">
        <v>3.3926824405856169E-2</v>
      </c>
      <c r="K388" s="37"/>
      <c r="M388" s="12" t="s">
        <v>21</v>
      </c>
      <c r="N388">
        <v>18</v>
      </c>
      <c r="O388" s="14">
        <v>0.37077237089626802</v>
      </c>
      <c r="P388" s="14">
        <v>2.0598465049792666E-2</v>
      </c>
      <c r="Q388">
        <v>1.4221913012468557E-6</v>
      </c>
      <c r="R388">
        <v>2.4177252121196546E-5</v>
      </c>
      <c r="S388">
        <v>1.6366266540958623E-3</v>
      </c>
      <c r="T388">
        <v>1.7870348383271367E-2</v>
      </c>
      <c r="U388">
        <v>2.3326581716313965E-2</v>
      </c>
    </row>
    <row r="389" spans="1:21" x14ac:dyDescent="0.25">
      <c r="A389" s="12" t="s">
        <v>22</v>
      </c>
      <c r="B389">
        <v>18</v>
      </c>
      <c r="C389" s="14">
        <v>0.44835000161444155</v>
      </c>
      <c r="D389" s="14">
        <v>2.490833342302453E-2</v>
      </c>
      <c r="E389">
        <v>7.4462896787443031E-5</v>
      </c>
      <c r="F389">
        <v>1.2658692453865307E-3</v>
      </c>
      <c r="G389">
        <v>1.9319909832704089E-3</v>
      </c>
      <c r="H389">
        <v>2.1679796752793794E-2</v>
      </c>
      <c r="I389">
        <v>2.8136870093255266E-2</v>
      </c>
      <c r="K389" s="37"/>
      <c r="M389" s="12" t="s">
        <v>22</v>
      </c>
      <c r="N389">
        <v>15</v>
      </c>
      <c r="O389" s="14">
        <v>0.3218748848673687</v>
      </c>
      <c r="P389" s="14">
        <v>2.145832565782458E-2</v>
      </c>
      <c r="Q389">
        <v>1.1884464333513773E-4</v>
      </c>
      <c r="R389">
        <v>1.6638250066919288E-3</v>
      </c>
      <c r="S389">
        <v>1.7928346733250169E-3</v>
      </c>
      <c r="T389">
        <v>1.8469823582305551E-2</v>
      </c>
      <c r="U389">
        <v>2.4446827733343609E-2</v>
      </c>
    </row>
    <row r="390" spans="1:21" x14ac:dyDescent="0.25">
      <c r="A390" s="12" t="s">
        <v>23</v>
      </c>
      <c r="B390">
        <v>16</v>
      </c>
      <c r="C390" s="14">
        <v>0.1880608899956237</v>
      </c>
      <c r="D390" s="14">
        <v>1.1753805624726481E-2</v>
      </c>
      <c r="E390">
        <v>1.7780465237262155E-4</v>
      </c>
      <c r="F390">
        <v>2.667069785589323E-3</v>
      </c>
      <c r="G390">
        <v>2.0491858881926577E-3</v>
      </c>
      <c r="H390">
        <v>8.3294253654820991E-3</v>
      </c>
      <c r="I390">
        <v>1.5178185883970864E-2</v>
      </c>
      <c r="K390" s="37"/>
      <c r="M390" s="12" t="s">
        <v>23</v>
      </c>
      <c r="N390">
        <v>21</v>
      </c>
      <c r="O390" s="14">
        <v>0.16588078473156759</v>
      </c>
      <c r="P390" s="14">
        <v>7.8990849872175046E-3</v>
      </c>
      <c r="Q390">
        <v>8.4280423453133533E-5</v>
      </c>
      <c r="R390">
        <v>1.6856084690626721E-3</v>
      </c>
      <c r="S390">
        <v>1.5152218521854483E-3</v>
      </c>
      <c r="T390">
        <v>5.373339742827595E-3</v>
      </c>
      <c r="U390">
        <v>1.0424830231607413E-2</v>
      </c>
    </row>
    <row r="391" spans="1:21" x14ac:dyDescent="0.25">
      <c r="A391" s="66" t="s">
        <v>24</v>
      </c>
      <c r="B391">
        <v>9</v>
      </c>
      <c r="C391" s="14">
        <v>4.6400903221468824E-3</v>
      </c>
      <c r="D391" s="14">
        <v>5.1556559134965365E-4</v>
      </c>
      <c r="E391">
        <v>3.4687928207375162E-7</v>
      </c>
      <c r="F391">
        <v>2.7750342565900129E-6</v>
      </c>
      <c r="G391">
        <v>2.7322478509235436E-3</v>
      </c>
      <c r="H391">
        <v>-4.0502747543095241E-3</v>
      </c>
      <c r="I391">
        <v>5.0814059370088305E-3</v>
      </c>
      <c r="K391" s="37"/>
      <c r="M391" s="66" t="s">
        <v>24</v>
      </c>
      <c r="N391">
        <v>12</v>
      </c>
      <c r="O391" s="14">
        <v>1.0841478026610827E-3</v>
      </c>
      <c r="P391" s="14">
        <v>9.0345650221756893E-5</v>
      </c>
      <c r="Q391">
        <v>2.6713101318519393E-8</v>
      </c>
      <c r="R391">
        <v>2.9384411450371333E-7</v>
      </c>
      <c r="S391">
        <v>2.0044501009866835E-3</v>
      </c>
      <c r="T391">
        <v>-3.2509012456581219E-3</v>
      </c>
      <c r="U391">
        <v>3.4315925461016359E-3</v>
      </c>
    </row>
    <row r="392" spans="1:21" x14ac:dyDescent="0.25">
      <c r="A392" s="46"/>
      <c r="B392" s="46"/>
      <c r="C392" s="46"/>
      <c r="D392" s="46"/>
      <c r="E392" s="46"/>
      <c r="F392" s="46"/>
      <c r="G392" s="46"/>
      <c r="H392" s="46"/>
      <c r="I392" s="46"/>
      <c r="K392" s="37"/>
      <c r="M392" s="46"/>
      <c r="N392" s="46"/>
      <c r="O392" s="46"/>
      <c r="P392" s="46"/>
      <c r="Q392" s="46"/>
      <c r="R392" s="46"/>
      <c r="S392" s="46"/>
      <c r="T392" s="46"/>
      <c r="U392" s="46"/>
    </row>
    <row r="393" spans="1:21" x14ac:dyDescent="0.25">
      <c r="A393" t="s">
        <v>32</v>
      </c>
      <c r="K393" s="37"/>
      <c r="M393" t="s">
        <v>32</v>
      </c>
    </row>
    <row r="394" spans="1:21" x14ac:dyDescent="0.25">
      <c r="A394" s="67" t="s">
        <v>102</v>
      </c>
      <c r="B394" s="68" t="s">
        <v>33</v>
      </c>
      <c r="C394" s="68" t="s">
        <v>34</v>
      </c>
      <c r="D394" s="68" t="s">
        <v>35</v>
      </c>
      <c r="E394" s="68" t="s">
        <v>36</v>
      </c>
      <c r="F394" s="68" t="s">
        <v>103</v>
      </c>
      <c r="G394" s="68" t="s">
        <v>37</v>
      </c>
      <c r="H394" s="68" t="s">
        <v>104</v>
      </c>
      <c r="I394" s="68" t="s">
        <v>105</v>
      </c>
      <c r="K394" s="37"/>
      <c r="M394" s="67" t="s">
        <v>102</v>
      </c>
      <c r="N394" s="68" t="s">
        <v>33</v>
      </c>
      <c r="O394" s="68" t="s">
        <v>34</v>
      </c>
      <c r="P394" s="68" t="s">
        <v>35</v>
      </c>
      <c r="Q394" s="68" t="s">
        <v>36</v>
      </c>
      <c r="R394" s="68" t="s">
        <v>103</v>
      </c>
      <c r="S394" s="68" t="s">
        <v>37</v>
      </c>
      <c r="T394" s="68" t="s">
        <v>104</v>
      </c>
      <c r="U394" s="68" t="s">
        <v>105</v>
      </c>
    </row>
    <row r="395" spans="1:21" x14ac:dyDescent="0.25">
      <c r="A395" s="37" t="s">
        <v>38</v>
      </c>
      <c r="B395">
        <v>7.2624531742626211E-3</v>
      </c>
      <c r="C395">
        <v>4</v>
      </c>
      <c r="D395">
        <v>1.8156132935656553E-3</v>
      </c>
      <c r="E395">
        <v>27.023441608364628</v>
      </c>
      <c r="F395">
        <v>9.2395449579320567E-13</v>
      </c>
      <c r="G395">
        <v>2.0426584048823999</v>
      </c>
      <c r="H395">
        <v>1.6096015823711491</v>
      </c>
      <c r="I395">
        <v>0.61926012274027431</v>
      </c>
      <c r="K395" s="37"/>
      <c r="M395" s="37" t="s">
        <v>38</v>
      </c>
      <c r="N395">
        <v>5.1485976962337525E-3</v>
      </c>
      <c r="O395">
        <v>4</v>
      </c>
      <c r="P395">
        <v>1.2871494240584381E-3</v>
      </c>
      <c r="Q395">
        <v>26.696677917236993</v>
      </c>
      <c r="R395">
        <v>1.83189959782518E-13</v>
      </c>
      <c r="S395">
        <v>2.0269473598072323</v>
      </c>
      <c r="T395">
        <v>1.3984399077726699</v>
      </c>
      <c r="U395">
        <v>0.57814619947718271</v>
      </c>
    </row>
    <row r="396" spans="1:21" x14ac:dyDescent="0.25">
      <c r="A396" s="37" t="s">
        <v>39</v>
      </c>
      <c r="B396">
        <v>3.9640096873233268E-3</v>
      </c>
      <c r="C396">
        <v>59</v>
      </c>
      <c r="D396">
        <v>6.7186604869886901E-5</v>
      </c>
      <c r="K396" s="37"/>
      <c r="M396" s="37" t="s">
        <v>39</v>
      </c>
      <c r="N396">
        <v>3.3749689741702413E-3</v>
      </c>
      <c r="O396">
        <v>70</v>
      </c>
      <c r="P396">
        <v>4.8213842488146304E-5</v>
      </c>
    </row>
    <row r="397" spans="1:21" x14ac:dyDescent="0.25">
      <c r="A397" s="42" t="s">
        <v>40</v>
      </c>
      <c r="B397" s="41">
        <v>1.1226462861585948E-2</v>
      </c>
      <c r="C397" s="41">
        <v>63</v>
      </c>
      <c r="D397" s="41">
        <v>1.7819782319977696E-4</v>
      </c>
      <c r="E397" s="41"/>
      <c r="F397" s="41"/>
      <c r="G397" s="41"/>
      <c r="H397" s="41"/>
      <c r="I397" s="41"/>
      <c r="K397" s="37"/>
      <c r="M397" s="42" t="s">
        <v>40</v>
      </c>
      <c r="N397" s="41">
        <v>8.5235666704039943E-3</v>
      </c>
      <c r="O397" s="41">
        <v>74</v>
      </c>
      <c r="P397" s="41">
        <v>1.1518333338383776E-4</v>
      </c>
      <c r="Q397" s="41"/>
      <c r="R397" s="41"/>
      <c r="S397" s="41"/>
      <c r="T397" s="41"/>
      <c r="U397" s="41"/>
    </row>
    <row r="398" spans="1:21" x14ac:dyDescent="0.25">
      <c r="K398" s="37"/>
    </row>
    <row r="399" spans="1:21" x14ac:dyDescent="0.25">
      <c r="A399" t="s">
        <v>116</v>
      </c>
      <c r="D399" t="s">
        <v>117</v>
      </c>
      <c r="E399">
        <v>0.1</v>
      </c>
      <c r="K399" s="37"/>
      <c r="M399" t="s">
        <v>116</v>
      </c>
      <c r="P399" t="s">
        <v>117</v>
      </c>
      <c r="Q399">
        <v>0.1</v>
      </c>
    </row>
    <row r="400" spans="1:21" x14ac:dyDescent="0.25">
      <c r="A400" s="67" t="s">
        <v>28</v>
      </c>
      <c r="B400" s="68" t="s">
        <v>57</v>
      </c>
      <c r="C400" s="68" t="s">
        <v>107</v>
      </c>
      <c r="D400" s="68" t="s">
        <v>33</v>
      </c>
      <c r="E400" s="68" t="s">
        <v>34</v>
      </c>
      <c r="F400" s="68" t="s">
        <v>142</v>
      </c>
      <c r="K400" s="37"/>
      <c r="M400" s="67" t="s">
        <v>28</v>
      </c>
      <c r="N400" s="68" t="s">
        <v>57</v>
      </c>
      <c r="O400" s="68" t="s">
        <v>107</v>
      </c>
      <c r="P400" s="68" t="s">
        <v>33</v>
      </c>
      <c r="Q400" s="68" t="s">
        <v>34</v>
      </c>
      <c r="R400" s="68" t="s">
        <v>142</v>
      </c>
    </row>
    <row r="401" spans="1:22" x14ac:dyDescent="0.25">
      <c r="A401" s="12" t="s">
        <v>20</v>
      </c>
      <c r="B401" s="14">
        <v>3.1208145950909823E-2</v>
      </c>
      <c r="C401">
        <v>9</v>
      </c>
      <c r="D401">
        <v>6.6779985124957793E-6</v>
      </c>
      <c r="K401" s="37"/>
      <c r="M401" s="12" t="s">
        <v>20</v>
      </c>
      <c r="N401" s="14">
        <v>2.0889384093626732E-2</v>
      </c>
      <c r="O401">
        <v>9</v>
      </c>
      <c r="P401">
        <v>1.064402179940464E-6</v>
      </c>
    </row>
    <row r="402" spans="1:22" x14ac:dyDescent="0.25">
      <c r="A402" s="12" t="s">
        <v>21</v>
      </c>
      <c r="B402" s="14">
        <v>2.99726906768914E-2</v>
      </c>
      <c r="C402">
        <v>12</v>
      </c>
      <c r="D402">
        <v>2.1617623578387982E-5</v>
      </c>
      <c r="K402" s="37"/>
      <c r="M402" s="12" t="s">
        <v>21</v>
      </c>
      <c r="N402" s="14">
        <v>2.0598465049792666E-2</v>
      </c>
      <c r="O402">
        <v>18</v>
      </c>
      <c r="P402">
        <v>2.4177252121196546E-5</v>
      </c>
    </row>
    <row r="403" spans="1:22" x14ac:dyDescent="0.25">
      <c r="A403" s="12" t="s">
        <v>22</v>
      </c>
      <c r="B403" s="14">
        <v>2.490833342302453E-2</v>
      </c>
      <c r="C403">
        <v>18</v>
      </c>
      <c r="D403">
        <v>1.2658692453865307E-3</v>
      </c>
      <c r="K403" s="37"/>
      <c r="M403" s="12" t="s">
        <v>22</v>
      </c>
      <c r="N403" s="14">
        <v>2.145832565782458E-2</v>
      </c>
      <c r="O403">
        <v>15</v>
      </c>
      <c r="P403">
        <v>1.6638250066919288E-3</v>
      </c>
    </row>
    <row r="404" spans="1:22" x14ac:dyDescent="0.25">
      <c r="A404" s="12" t="s">
        <v>23</v>
      </c>
      <c r="B404" s="14">
        <v>1.1753805624726481E-2</v>
      </c>
      <c r="C404">
        <v>16</v>
      </c>
      <c r="D404">
        <v>2.667069785589323E-3</v>
      </c>
      <c r="K404" s="37"/>
      <c r="M404" s="12" t="s">
        <v>23</v>
      </c>
      <c r="N404" s="14">
        <v>7.8990849872175046E-3</v>
      </c>
      <c r="O404">
        <v>21</v>
      </c>
      <c r="P404">
        <v>1.6856084690626721E-3</v>
      </c>
    </row>
    <row r="405" spans="1:22" x14ac:dyDescent="0.25">
      <c r="A405" s="12" t="s">
        <v>24</v>
      </c>
      <c r="B405" s="14">
        <v>5.1556559134965365E-4</v>
      </c>
      <c r="C405">
        <v>9</v>
      </c>
      <c r="D405">
        <v>2.7750342565900129E-6</v>
      </c>
      <c r="K405" s="37"/>
      <c r="M405" s="12" t="s">
        <v>24</v>
      </c>
      <c r="N405" s="14">
        <v>9.0345650221756893E-5</v>
      </c>
      <c r="O405">
        <v>12</v>
      </c>
      <c r="P405">
        <v>2.9384411450371333E-7</v>
      </c>
    </row>
    <row r="406" spans="1:22" x14ac:dyDescent="0.25">
      <c r="A406" s="69" t="s">
        <v>136</v>
      </c>
      <c r="B406" s="46"/>
      <c r="C406" s="46">
        <v>64</v>
      </c>
      <c r="D406" s="46">
        <v>3.9640096873233268E-3</v>
      </c>
      <c r="E406" s="46">
        <v>59</v>
      </c>
      <c r="F406" s="46">
        <v>3.5634237288135591</v>
      </c>
      <c r="K406" s="37"/>
      <c r="M406" s="69" t="s">
        <v>136</v>
      </c>
      <c r="N406" s="46"/>
      <c r="O406" s="46">
        <v>75</v>
      </c>
      <c r="P406" s="46">
        <v>3.3749689741702413E-3</v>
      </c>
      <c r="Q406" s="46">
        <v>70</v>
      </c>
      <c r="R406" s="46">
        <v>3.55</v>
      </c>
    </row>
    <row r="407" spans="1:22" x14ac:dyDescent="0.25">
      <c r="A407" t="s">
        <v>108</v>
      </c>
      <c r="K407" s="37"/>
      <c r="M407" t="s">
        <v>108</v>
      </c>
    </row>
    <row r="408" spans="1:22" x14ac:dyDescent="0.25">
      <c r="A408" s="68" t="s">
        <v>137</v>
      </c>
      <c r="B408" s="67" t="s">
        <v>138</v>
      </c>
      <c r="C408" s="68" t="s">
        <v>57</v>
      </c>
      <c r="D408" s="68" t="s">
        <v>99</v>
      </c>
      <c r="E408" s="68" t="s">
        <v>139</v>
      </c>
      <c r="F408" s="68" t="s">
        <v>100</v>
      </c>
      <c r="G408" s="68" t="s">
        <v>101</v>
      </c>
      <c r="H408" s="68" t="s">
        <v>140</v>
      </c>
      <c r="I408" s="68" t="s">
        <v>141</v>
      </c>
      <c r="J408" s="68" t="s">
        <v>121</v>
      </c>
      <c r="K408" s="37"/>
      <c r="M408" s="68" t="s">
        <v>137</v>
      </c>
      <c r="N408" s="67" t="s">
        <v>138</v>
      </c>
      <c r="O408" s="68" t="s">
        <v>57</v>
      </c>
      <c r="P408" s="68" t="s">
        <v>99</v>
      </c>
      <c r="Q408" s="68" t="s">
        <v>139</v>
      </c>
      <c r="R408" s="68" t="s">
        <v>100</v>
      </c>
      <c r="S408" s="68" t="s">
        <v>101</v>
      </c>
      <c r="T408" s="68" t="s">
        <v>140</v>
      </c>
      <c r="U408" s="68" t="s">
        <v>141</v>
      </c>
      <c r="V408" s="68" t="s">
        <v>121</v>
      </c>
    </row>
    <row r="409" spans="1:22" x14ac:dyDescent="0.25">
      <c r="A409" s="47" t="s">
        <v>20</v>
      </c>
      <c r="B409" s="70" t="s">
        <v>21</v>
      </c>
      <c r="C409" s="46">
        <v>1.2354552740184224E-3</v>
      </c>
      <c r="D409" s="46">
        <v>2.5557838384763255E-3</v>
      </c>
      <c r="E409" s="46">
        <v>0.4833958394364683</v>
      </c>
      <c r="F409" s="46">
        <v>-7.8718855017263171E-3</v>
      </c>
      <c r="G409" s="46">
        <v>1.0342796049763162E-2</v>
      </c>
      <c r="H409" s="46">
        <v>0.99698232543550724</v>
      </c>
      <c r="I409" s="46">
        <v>9.1073407757447395E-3</v>
      </c>
      <c r="J409" s="46">
        <v>0.15072513444693761</v>
      </c>
      <c r="K409" s="37"/>
      <c r="M409" s="47" t="s">
        <v>20</v>
      </c>
      <c r="N409" s="70" t="s">
        <v>21</v>
      </c>
      <c r="O409" s="46">
        <v>2.9091904383406544E-4</v>
      </c>
      <c r="P409" s="46">
        <v>2.0044501009866835E-3</v>
      </c>
      <c r="Q409" s="46">
        <v>0.14513658568545137</v>
      </c>
      <c r="R409" s="46">
        <v>-6.824878814668661E-3</v>
      </c>
      <c r="S409" s="46">
        <v>7.4067169023367919E-3</v>
      </c>
      <c r="T409" s="46">
        <v>0.9999742834997063</v>
      </c>
      <c r="U409" s="46">
        <v>7.1157978585027265E-3</v>
      </c>
      <c r="V409" s="46">
        <v>4.1897323407379269E-2</v>
      </c>
    </row>
    <row r="410" spans="1:22" x14ac:dyDescent="0.25">
      <c r="A410" s="11" t="s">
        <v>20</v>
      </c>
      <c r="B410" s="12" t="s">
        <v>22</v>
      </c>
      <c r="C410" s="21">
        <v>6.2998125278852929E-3</v>
      </c>
      <c r="D410" s="21">
        <v>2.3661960483352265E-3</v>
      </c>
      <c r="E410" s="21">
        <v>2.6624220475381244</v>
      </c>
      <c r="F410" s="21">
        <v>-2.1319466177773284E-3</v>
      </c>
      <c r="G410" s="21">
        <v>1.4731571673547914E-2</v>
      </c>
      <c r="H410" s="21">
        <v>0.3379069774824186</v>
      </c>
      <c r="I410" s="21">
        <v>8.4317591456626213E-3</v>
      </c>
      <c r="J410" s="21">
        <v>0.76857504292126544</v>
      </c>
      <c r="K410" s="37"/>
      <c r="M410" s="11" t="s">
        <v>20</v>
      </c>
      <c r="N410" s="12" t="s">
        <v>22</v>
      </c>
      <c r="O410" s="21">
        <v>5.6894156419784805E-4</v>
      </c>
      <c r="P410" s="21">
        <v>2.0701871625133867E-3</v>
      </c>
      <c r="Q410" s="21">
        <v>0.27482614833100583</v>
      </c>
      <c r="R410" s="21">
        <v>-6.7802228627246745E-3</v>
      </c>
      <c r="S410" s="21">
        <v>7.9181059911203715E-3</v>
      </c>
      <c r="T410" s="21">
        <v>0.99967377671689173</v>
      </c>
      <c r="U410" s="21">
        <v>7.3491644269225226E-3</v>
      </c>
      <c r="V410" s="21">
        <v>8.1937326621675924E-2</v>
      </c>
    </row>
    <row r="411" spans="1:22" x14ac:dyDescent="0.25">
      <c r="A411" s="11" t="s">
        <v>20</v>
      </c>
      <c r="B411" s="12" t="s">
        <v>23</v>
      </c>
      <c r="C411" s="21">
        <v>1.9454340326183341E-2</v>
      </c>
      <c r="D411" s="21">
        <v>2.4149887290880112E-3</v>
      </c>
      <c r="E411" s="21">
        <v>8.0556650604038289</v>
      </c>
      <c r="F411" s="21">
        <v>1.0848712184133823E-2</v>
      </c>
      <c r="G411" s="21">
        <v>2.805996846823286E-2</v>
      </c>
      <c r="H411" s="21">
        <v>4.0074967022629693E-6</v>
      </c>
      <c r="I411" s="21">
        <v>8.6056281420495186E-3</v>
      </c>
      <c r="J411" s="21">
        <v>2.373423079657953</v>
      </c>
      <c r="K411" s="37"/>
      <c r="M411" s="11" t="s">
        <v>20</v>
      </c>
      <c r="N411" s="12" t="s">
        <v>23</v>
      </c>
      <c r="O411" s="21">
        <v>1.2990299106409227E-2</v>
      </c>
      <c r="P411" s="21">
        <v>1.9561429997745992E-3</v>
      </c>
      <c r="Q411" s="21">
        <v>6.6407717165391604</v>
      </c>
      <c r="R411" s="21">
        <v>6.0459914572094002E-3</v>
      </c>
      <c r="S411" s="21">
        <v>1.9934606755609055E-2</v>
      </c>
      <c r="T411" s="21">
        <v>1.2258194431191693E-4</v>
      </c>
      <c r="U411" s="21">
        <v>6.944307649199827E-3</v>
      </c>
      <c r="V411" s="21">
        <v>1.870825490304622</v>
      </c>
    </row>
    <row r="412" spans="1:22" x14ac:dyDescent="0.25">
      <c r="A412" s="11" t="s">
        <v>20</v>
      </c>
      <c r="B412" s="12" t="s">
        <v>24</v>
      </c>
      <c r="C412" s="21">
        <v>3.069258035956017E-2</v>
      </c>
      <c r="D412" s="21">
        <v>2.7322478509235436E-3</v>
      </c>
      <c r="E412" s="21">
        <v>11.233453930318067</v>
      </c>
      <c r="F412" s="21">
        <v>2.0956423534579362E-2</v>
      </c>
      <c r="G412" s="21">
        <v>4.0428737184540979E-2</v>
      </c>
      <c r="H412" s="21">
        <v>6.7885197463368741E-10</v>
      </c>
      <c r="I412" s="21">
        <v>9.7361568249808069E-3</v>
      </c>
      <c r="J412" s="21">
        <v>3.7444846434393555</v>
      </c>
      <c r="K412" s="37"/>
      <c r="M412" s="11" t="s">
        <v>20</v>
      </c>
      <c r="N412" s="12" t="s">
        <v>24</v>
      </c>
      <c r="O412" s="21">
        <v>2.0799038443404975E-2</v>
      </c>
      <c r="P412" s="21">
        <v>2.1650535578986905E-3</v>
      </c>
      <c r="Q412" s="21">
        <v>9.6067085119093516</v>
      </c>
      <c r="R412" s="21">
        <v>1.3113098312864623E-2</v>
      </c>
      <c r="S412" s="21">
        <v>2.8484978573945326E-2</v>
      </c>
      <c r="T412" s="21">
        <v>2.9495781928012832E-8</v>
      </c>
      <c r="U412" s="21">
        <v>7.6859401305403507E-3</v>
      </c>
      <c r="V412" s="21">
        <v>2.9954176555141432</v>
      </c>
    </row>
    <row r="413" spans="1:22" x14ac:dyDescent="0.25">
      <c r="A413" s="11" t="s">
        <v>21</v>
      </c>
      <c r="B413" s="12" t="s">
        <v>22</v>
      </c>
      <c r="C413" s="21">
        <v>5.0643572538668705E-3</v>
      </c>
      <c r="D413" s="21">
        <v>2.1600315852546466E-3</v>
      </c>
      <c r="E413" s="21">
        <v>2.3445755554865335</v>
      </c>
      <c r="F413" s="21">
        <v>-2.6327505520163056E-3</v>
      </c>
      <c r="G413" s="21">
        <v>1.2761465059750047E-2</v>
      </c>
      <c r="H413" s="21">
        <v>0.46747805621534388</v>
      </c>
      <c r="I413" s="21">
        <v>7.6971078058831761E-3</v>
      </c>
      <c r="J413" s="21">
        <v>0.61784990847432775</v>
      </c>
      <c r="K413" s="37"/>
      <c r="M413" s="11" t="s">
        <v>21</v>
      </c>
      <c r="N413" s="12" t="s">
        <v>22</v>
      </c>
      <c r="O413" s="21">
        <v>8.598606080319135E-4</v>
      </c>
      <c r="P413" s="21">
        <v>1.7165085159668502E-3</v>
      </c>
      <c r="Q413" s="21">
        <v>0.5009358241066364</v>
      </c>
      <c r="R413" s="21">
        <v>-5.2337446236504041E-3</v>
      </c>
      <c r="S413" s="21">
        <v>6.9534658397142311E-3</v>
      </c>
      <c r="T413" s="21">
        <v>0.99655044919703129</v>
      </c>
      <c r="U413" s="21">
        <v>6.0936052316823176E-3</v>
      </c>
      <c r="V413" s="21">
        <v>0.12383465002905519</v>
      </c>
    </row>
    <row r="414" spans="1:22" x14ac:dyDescent="0.25">
      <c r="A414" s="11" t="s">
        <v>21</v>
      </c>
      <c r="B414" s="12" t="s">
        <v>23</v>
      </c>
      <c r="C414" s="21">
        <v>1.8218885052164919E-2</v>
      </c>
      <c r="D414" s="21">
        <v>2.2133737307022026E-3</v>
      </c>
      <c r="E414" s="21">
        <v>8.2312737335980302</v>
      </c>
      <c r="F414" s="21">
        <v>1.0331696579448098E-2</v>
      </c>
      <c r="G414" s="21">
        <v>2.6106073524881739E-2</v>
      </c>
      <c r="H414" s="21">
        <v>2.5089240225373288E-6</v>
      </c>
      <c r="I414" s="21">
        <v>7.8871884727168204E-3</v>
      </c>
      <c r="J414" s="21">
        <v>2.2226979452110154</v>
      </c>
      <c r="K414" s="37"/>
      <c r="M414" s="11" t="s">
        <v>21</v>
      </c>
      <c r="N414" s="12" t="s">
        <v>23</v>
      </c>
      <c r="O414" s="21">
        <v>1.2699380062575162E-2</v>
      </c>
      <c r="P414" s="21">
        <v>1.5770929056712728E-3</v>
      </c>
      <c r="Q414" s="21">
        <v>8.052398192210374</v>
      </c>
      <c r="R414" s="21">
        <v>7.1007002474421438E-3</v>
      </c>
      <c r="S414" s="21">
        <v>1.8298059877708179E-2</v>
      </c>
      <c r="T414" s="21">
        <v>2.6437351196006986E-6</v>
      </c>
      <c r="U414" s="21">
        <v>5.598679815133018E-3</v>
      </c>
      <c r="V414" s="21">
        <v>1.8289281668972428</v>
      </c>
    </row>
    <row r="415" spans="1:22" x14ac:dyDescent="0.25">
      <c r="A415" s="11" t="s">
        <v>21</v>
      </c>
      <c r="B415" s="12" t="s">
        <v>24</v>
      </c>
      <c r="C415" s="21">
        <v>2.9457125085541748E-2</v>
      </c>
      <c r="D415" s="21">
        <v>2.5557838384763255E-3</v>
      </c>
      <c r="E415" s="21">
        <v>11.525671554094778</v>
      </c>
      <c r="F415" s="21">
        <v>2.034978430979701E-2</v>
      </c>
      <c r="G415" s="21">
        <v>3.8564465861286486E-2</v>
      </c>
      <c r="H415" s="21">
        <v>3.0391567040766176E-10</v>
      </c>
      <c r="I415" s="21">
        <v>9.1073407757447395E-3</v>
      </c>
      <c r="J415" s="21">
        <v>3.5937595089924179</v>
      </c>
      <c r="K415" s="37"/>
      <c r="M415" s="11" t="s">
        <v>21</v>
      </c>
      <c r="N415" s="12" t="s">
        <v>24</v>
      </c>
      <c r="O415" s="21">
        <v>2.0508119399570909E-2</v>
      </c>
      <c r="P415" s="21">
        <v>1.8298042261731913E-3</v>
      </c>
      <c r="Q415" s="21">
        <v>11.207821638089174</v>
      </c>
      <c r="R415" s="21">
        <v>1.4012314396656081E-2</v>
      </c>
      <c r="S415" s="21">
        <v>2.7003924402485738E-2</v>
      </c>
      <c r="T415" s="21">
        <v>2.5010982174222818E-10</v>
      </c>
      <c r="U415" s="21">
        <v>6.4958050029148284E-3</v>
      </c>
      <c r="V415" s="21">
        <v>2.9535203321067636</v>
      </c>
    </row>
    <row r="416" spans="1:22" x14ac:dyDescent="0.25">
      <c r="A416" s="11" t="s">
        <v>22</v>
      </c>
      <c r="B416" s="12" t="s">
        <v>23</v>
      </c>
      <c r="C416" s="21">
        <v>1.3154527798298048E-2</v>
      </c>
      <c r="D416" s="21">
        <v>1.9914507229412044E-3</v>
      </c>
      <c r="E416" s="21">
        <v>6.6055000240577995</v>
      </c>
      <c r="F416" s="21">
        <v>6.0581450374064443E-3</v>
      </c>
      <c r="G416" s="21">
        <v>2.0250910559189653E-2</v>
      </c>
      <c r="H416" s="21">
        <v>1.6856451141300521E-4</v>
      </c>
      <c r="I416" s="21">
        <v>7.0963827608916041E-3</v>
      </c>
      <c r="J416" s="21">
        <v>1.6048480367366877</v>
      </c>
      <c r="K416" s="37"/>
      <c r="M416" s="11" t="s">
        <v>22</v>
      </c>
      <c r="N416" s="12" t="s">
        <v>23</v>
      </c>
      <c r="O416" s="21">
        <v>1.3559240670607075E-2</v>
      </c>
      <c r="P416" s="21">
        <v>1.659842376133457E-3</v>
      </c>
      <c r="Q416" s="21">
        <v>8.1689929511215631</v>
      </c>
      <c r="R416" s="21">
        <v>7.6668002353333037E-3</v>
      </c>
      <c r="S416" s="21">
        <v>1.9451681105880848E-2</v>
      </c>
      <c r="T416" s="21">
        <v>1.9017309950131178E-6</v>
      </c>
      <c r="U416" s="21">
        <v>5.8924404352737715E-3</v>
      </c>
      <c r="V416" s="21">
        <v>1.9527628169262978</v>
      </c>
    </row>
    <row r="417" spans="1:22" x14ac:dyDescent="0.25">
      <c r="A417" s="11" t="s">
        <v>22</v>
      </c>
      <c r="B417" s="12" t="s">
        <v>24</v>
      </c>
      <c r="C417" s="21">
        <v>2.4392767831674877E-2</v>
      </c>
      <c r="D417" s="21">
        <v>2.3661960483352265E-3</v>
      </c>
      <c r="E417" s="21">
        <v>10.308853253658665</v>
      </c>
      <c r="F417" s="21">
        <v>1.5961008686012256E-2</v>
      </c>
      <c r="G417" s="21">
        <v>3.2824526977337495E-2</v>
      </c>
      <c r="H417" s="21">
        <v>8.678822771557293E-9</v>
      </c>
      <c r="I417" s="21">
        <v>8.4317591456626213E-3</v>
      </c>
      <c r="J417" s="21">
        <v>2.9759096005180901</v>
      </c>
      <c r="K417" s="37"/>
      <c r="M417" s="11" t="s">
        <v>22</v>
      </c>
      <c r="N417" s="12" t="s">
        <v>24</v>
      </c>
      <c r="O417" s="21">
        <v>2.1367980007602823E-2</v>
      </c>
      <c r="P417" s="21">
        <v>1.9015883325817322E-3</v>
      </c>
      <c r="Q417" s="21">
        <v>11.236911607777971</v>
      </c>
      <c r="R417" s="21">
        <v>1.4617341426937675E-2</v>
      </c>
      <c r="S417" s="21">
        <v>2.8118618588267971E-2</v>
      </c>
      <c r="T417" s="21">
        <v>2.2923052345191763E-10</v>
      </c>
      <c r="U417" s="21">
        <v>6.7506385806651486E-3</v>
      </c>
      <c r="V417" s="21">
        <v>3.077354982135819</v>
      </c>
    </row>
    <row r="418" spans="1:22" x14ac:dyDescent="0.25">
      <c r="A418" s="48" t="s">
        <v>23</v>
      </c>
      <c r="B418" s="66" t="s">
        <v>24</v>
      </c>
      <c r="C418" s="41">
        <v>1.1238240033376827E-2</v>
      </c>
      <c r="D418" s="41">
        <v>2.4149887290880112E-3</v>
      </c>
      <c r="E418" s="41">
        <v>4.6535372600354954</v>
      </c>
      <c r="F418" s="41">
        <v>2.6326118913273088E-3</v>
      </c>
      <c r="G418" s="41">
        <v>1.9843868175426348E-2</v>
      </c>
      <c r="H418" s="41">
        <v>1.4062695742956488E-2</v>
      </c>
      <c r="I418" s="41">
        <v>8.6056281420495186E-3</v>
      </c>
      <c r="J418" s="41">
        <v>1.3710615637814023</v>
      </c>
      <c r="K418" s="37"/>
      <c r="L418" s="21"/>
      <c r="M418" s="48" t="s">
        <v>23</v>
      </c>
      <c r="N418" s="66" t="s">
        <v>24</v>
      </c>
      <c r="O418" s="41">
        <v>7.8087393369957476E-3</v>
      </c>
      <c r="P418" s="41">
        <v>1.7767551137798682E-3</v>
      </c>
      <c r="Q418" s="41">
        <v>4.3949440620342095</v>
      </c>
      <c r="R418" s="41">
        <v>1.5012586830772156E-3</v>
      </c>
      <c r="S418" s="41">
        <v>1.411621999091428E-2</v>
      </c>
      <c r="T418" s="41">
        <v>2.2147253772920372E-2</v>
      </c>
      <c r="U418" s="41">
        <v>6.307480653918532E-3</v>
      </c>
      <c r="V418" s="41">
        <v>1.124592165209521</v>
      </c>
    </row>
    <row r="419" spans="1:22" ht="15.75" thickBot="1" x14ac:dyDescent="0.3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4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workbookViewId="0">
      <pane ySplit="1" topLeftCell="A53" activePane="bottomLeft" state="frozen"/>
      <selection activeCell="B1" sqref="B1"/>
      <selection pane="bottomLeft" activeCell="K61" sqref="K61:R69"/>
    </sheetView>
  </sheetViews>
  <sheetFormatPr defaultRowHeight="15" x14ac:dyDescent="0.25"/>
  <cols>
    <col min="1" max="2" width="12.7109375" customWidth="1"/>
    <col min="3" max="8" width="10.7109375" customWidth="1"/>
    <col min="9" max="9" width="10.7109375" style="37" customWidth="1"/>
    <col min="11" max="12" width="12.7109375" customWidth="1"/>
    <col min="13" max="18" width="10.7109375" customWidth="1"/>
  </cols>
  <sheetData>
    <row r="1" spans="1:19" x14ac:dyDescent="0.25">
      <c r="A1" s="1" t="s">
        <v>93</v>
      </c>
      <c r="K1" s="1" t="s">
        <v>25</v>
      </c>
    </row>
    <row r="2" spans="1:19" x14ac:dyDescent="0.25">
      <c r="A2" s="43" t="s">
        <v>94</v>
      </c>
      <c r="K2" s="43" t="s">
        <v>94</v>
      </c>
    </row>
    <row r="3" spans="1:19" x14ac:dyDescent="0.25">
      <c r="A3" s="71" t="s">
        <v>142</v>
      </c>
      <c r="B3" s="79">
        <v>3.505391304347826</v>
      </c>
      <c r="K3" s="71" t="s">
        <v>142</v>
      </c>
      <c r="L3" s="87">
        <v>3.500909090909091</v>
      </c>
    </row>
    <row r="4" spans="1:19" ht="30" x14ac:dyDescent="0.25">
      <c r="A4" s="94" t="s">
        <v>137</v>
      </c>
      <c r="B4" s="95" t="s">
        <v>138</v>
      </c>
      <c r="C4" s="96" t="s">
        <v>144</v>
      </c>
      <c r="D4" s="97" t="s">
        <v>99</v>
      </c>
      <c r="E4" s="97" t="s">
        <v>139</v>
      </c>
      <c r="F4" s="96" t="s">
        <v>145</v>
      </c>
      <c r="G4" s="96" t="s">
        <v>146</v>
      </c>
      <c r="H4" s="95" t="s">
        <v>140</v>
      </c>
      <c r="K4" s="94" t="s">
        <v>137</v>
      </c>
      <c r="L4" s="95" t="s">
        <v>138</v>
      </c>
      <c r="M4" s="96" t="s">
        <v>144</v>
      </c>
      <c r="N4" s="97" t="s">
        <v>99</v>
      </c>
      <c r="O4" s="97" t="s">
        <v>139</v>
      </c>
      <c r="P4" s="96" t="s">
        <v>145</v>
      </c>
      <c r="Q4" s="96" t="s">
        <v>146</v>
      </c>
      <c r="R4" s="95" t="s">
        <v>140</v>
      </c>
    </row>
    <row r="5" spans="1:19" ht="30" x14ac:dyDescent="0.25">
      <c r="A5" s="99" t="s">
        <v>21</v>
      </c>
      <c r="B5" s="98" t="s">
        <v>22</v>
      </c>
      <c r="C5" s="76">
        <v>8.439240457124364E-2</v>
      </c>
      <c r="D5" s="76">
        <v>2.3717618522948753E-2</v>
      </c>
      <c r="E5" s="78">
        <v>3.5582157833252537</v>
      </c>
      <c r="F5" s="76">
        <v>1.2528708410601552E-3</v>
      </c>
      <c r="G5" s="76">
        <v>0.16753193830142712</v>
      </c>
      <c r="H5" s="72">
        <v>9.1490784867487962E-2</v>
      </c>
      <c r="K5" s="100" t="s">
        <v>21</v>
      </c>
      <c r="L5" s="101" t="s">
        <v>22</v>
      </c>
      <c r="M5" s="82">
        <v>8.6522955182850581E-2</v>
      </c>
      <c r="N5" s="82">
        <v>1.1037453898007863E-2</v>
      </c>
      <c r="O5" s="85">
        <v>7.8390320795330348</v>
      </c>
      <c r="P5" s="82">
        <v>4.7881832490824866E-2</v>
      </c>
      <c r="Q5" s="82">
        <v>0.12516407787487629</v>
      </c>
      <c r="R5" s="73">
        <v>8.4108928088966195E-7</v>
      </c>
    </row>
    <row r="6" spans="1:19" ht="30" x14ac:dyDescent="0.25">
      <c r="K6" s="102" t="s">
        <v>20</v>
      </c>
      <c r="L6" s="103" t="s">
        <v>22</v>
      </c>
      <c r="M6" s="83">
        <v>7.8385402720240527E-2</v>
      </c>
      <c r="N6" s="83">
        <v>1.3311670262013716E-2</v>
      </c>
      <c r="O6" s="86">
        <v>5.888472383809094</v>
      </c>
      <c r="P6" s="83">
        <v>3.1782455284772505E-2</v>
      </c>
      <c r="Q6" s="83">
        <v>0.12498835015570856</v>
      </c>
      <c r="R6" s="74">
        <v>4.2910223101932932E-4</v>
      </c>
    </row>
    <row r="7" spans="1:19" ht="30" x14ac:dyDescent="0.25">
      <c r="K7" s="102" t="s">
        <v>22</v>
      </c>
      <c r="L7" s="103" t="s">
        <v>24</v>
      </c>
      <c r="M7" s="83">
        <v>7.059164775974025E-2</v>
      </c>
      <c r="N7" s="83">
        <v>1.2227549912292921E-2</v>
      </c>
      <c r="O7" s="86">
        <v>5.773163738123138</v>
      </c>
      <c r="P7" s="83">
        <v>2.7784107112249309E-2</v>
      </c>
      <c r="Q7" s="83">
        <v>0.11339918840723119</v>
      </c>
      <c r="R7" s="74">
        <v>5.9293190195863765E-4</v>
      </c>
    </row>
    <row r="8" spans="1:19" ht="30" x14ac:dyDescent="0.25">
      <c r="K8" s="99" t="s">
        <v>22</v>
      </c>
      <c r="L8" s="98" t="s">
        <v>23</v>
      </c>
      <c r="M8" s="84">
        <v>5.8520729580400777E-2</v>
      </c>
      <c r="N8" s="84">
        <v>1.0673080578463421E-2</v>
      </c>
      <c r="O8" s="78">
        <v>5.4830214341758365</v>
      </c>
      <c r="P8" s="84">
        <v>2.1155244755252926E-2</v>
      </c>
      <c r="Q8" s="84">
        <v>9.588621440554862E-2</v>
      </c>
      <c r="R8" s="75">
        <v>1.3053298932035329E-3</v>
      </c>
    </row>
    <row r="9" spans="1:19" x14ac:dyDescent="0.25">
      <c r="A9" s="41"/>
      <c r="B9" s="41"/>
      <c r="C9" s="41"/>
      <c r="D9" s="41"/>
      <c r="E9" s="41"/>
      <c r="F9" s="41"/>
      <c r="G9" s="41"/>
      <c r="H9" s="41"/>
      <c r="I9" s="42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x14ac:dyDescent="0.25">
      <c r="A10" s="43"/>
      <c r="K10" s="43" t="s">
        <v>86</v>
      </c>
    </row>
    <row r="11" spans="1:19" x14ac:dyDescent="0.25">
      <c r="K11" s="71" t="s">
        <v>142</v>
      </c>
      <c r="L11" s="79">
        <v>3.5579999999999998</v>
      </c>
    </row>
    <row r="12" spans="1:19" ht="30" x14ac:dyDescent="0.25">
      <c r="K12" s="94" t="s">
        <v>137</v>
      </c>
      <c r="L12" s="95" t="s">
        <v>138</v>
      </c>
      <c r="M12" s="96" t="s">
        <v>144</v>
      </c>
      <c r="N12" s="97" t="s">
        <v>99</v>
      </c>
      <c r="O12" s="97" t="s">
        <v>139</v>
      </c>
      <c r="P12" s="96" t="s">
        <v>145</v>
      </c>
      <c r="Q12" s="96" t="s">
        <v>146</v>
      </c>
      <c r="R12" s="95" t="s">
        <v>140</v>
      </c>
    </row>
    <row r="13" spans="1:19" ht="30" x14ac:dyDescent="0.25">
      <c r="K13" s="100" t="s">
        <v>21</v>
      </c>
      <c r="L13" s="101" t="s">
        <v>23</v>
      </c>
      <c r="M13" s="82">
        <v>6.905474927690293E-2</v>
      </c>
      <c r="N13" s="80">
        <v>7.9315247845403516E-3</v>
      </c>
      <c r="O13" s="85">
        <v>8.7063649364747953</v>
      </c>
      <c r="P13" s="82">
        <v>4.0834384093508355E-2</v>
      </c>
      <c r="Q13" s="82">
        <v>9.7275114460297504E-2</v>
      </c>
      <c r="R13" s="73">
        <v>5.6589642227766745E-7</v>
      </c>
    </row>
    <row r="14" spans="1:19" ht="30" x14ac:dyDescent="0.25">
      <c r="K14" s="102" t="s">
        <v>22</v>
      </c>
      <c r="L14" s="103" t="s">
        <v>23</v>
      </c>
      <c r="M14" s="83">
        <v>5.1504863294387096E-2</v>
      </c>
      <c r="N14" s="81">
        <v>9.1063501241155833E-3</v>
      </c>
      <c r="O14" s="86">
        <v>5.6559282909616098</v>
      </c>
      <c r="P14" s="83">
        <v>1.9104469552783852E-2</v>
      </c>
      <c r="Q14" s="83">
        <v>8.3905257035990333E-2</v>
      </c>
      <c r="R14" s="74">
        <v>1.5425952271971299E-3</v>
      </c>
    </row>
    <row r="15" spans="1:19" ht="30" x14ac:dyDescent="0.25">
      <c r="K15" s="102" t="s">
        <v>20</v>
      </c>
      <c r="L15" s="103" t="s">
        <v>23</v>
      </c>
      <c r="M15" s="83">
        <v>5.4397367354896323E-2</v>
      </c>
      <c r="N15" s="81">
        <v>9.7140943021810731E-3</v>
      </c>
      <c r="O15" s="86">
        <v>5.5998393326985374</v>
      </c>
      <c r="P15" s="83">
        <v>1.9834619827736065E-2</v>
      </c>
      <c r="Q15" s="83">
        <v>8.8960114882056573E-2</v>
      </c>
      <c r="R15" s="74">
        <v>1.7561771433304285E-3</v>
      </c>
    </row>
    <row r="16" spans="1:19" ht="30" x14ac:dyDescent="0.25">
      <c r="K16" s="99" t="s">
        <v>21</v>
      </c>
      <c r="L16" s="98" t="s">
        <v>24</v>
      </c>
      <c r="M16" s="84">
        <v>4.9419096567564519E-2</v>
      </c>
      <c r="N16" s="76">
        <v>8.8677142917283E-3</v>
      </c>
      <c r="O16" s="78">
        <v>5.5729238608490208</v>
      </c>
      <c r="P16" s="84">
        <v>1.7867769117595231E-2</v>
      </c>
      <c r="Q16" s="84">
        <v>8.0970424017533807E-2</v>
      </c>
      <c r="R16" s="75">
        <v>1.8683982573508562E-3</v>
      </c>
    </row>
    <row r="17" spans="1:19" x14ac:dyDescent="0.25">
      <c r="A17" s="41"/>
      <c r="B17" s="41"/>
      <c r="C17" s="41"/>
      <c r="D17" s="41"/>
      <c r="E17" s="41"/>
      <c r="F17" s="41"/>
      <c r="G17" s="41"/>
      <c r="H17" s="41"/>
      <c r="I17" s="42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 x14ac:dyDescent="0.25">
      <c r="A18" s="43" t="s">
        <v>87</v>
      </c>
      <c r="K18" s="43" t="s">
        <v>87</v>
      </c>
    </row>
    <row r="19" spans="1:19" x14ac:dyDescent="0.25">
      <c r="A19" s="71" t="s">
        <v>142</v>
      </c>
      <c r="B19" s="79">
        <v>3.564896551724138</v>
      </c>
      <c r="K19" s="71" t="s">
        <v>142</v>
      </c>
      <c r="L19" s="79">
        <v>3.5521176470588234</v>
      </c>
    </row>
    <row r="20" spans="1:19" ht="30" x14ac:dyDescent="0.25">
      <c r="A20" s="94" t="s">
        <v>137</v>
      </c>
      <c r="B20" s="95" t="s">
        <v>138</v>
      </c>
      <c r="C20" s="96" t="s">
        <v>144</v>
      </c>
      <c r="D20" s="97" t="s">
        <v>99</v>
      </c>
      <c r="E20" s="97" t="s">
        <v>139</v>
      </c>
      <c r="F20" s="96" t="s">
        <v>145</v>
      </c>
      <c r="G20" s="96" t="s">
        <v>146</v>
      </c>
      <c r="H20" s="95" t="s">
        <v>140</v>
      </c>
      <c r="K20" s="94" t="s">
        <v>137</v>
      </c>
      <c r="L20" s="95" t="s">
        <v>138</v>
      </c>
      <c r="M20" s="96" t="s">
        <v>144</v>
      </c>
      <c r="N20" s="97" t="s">
        <v>99</v>
      </c>
      <c r="O20" s="97" t="s">
        <v>139</v>
      </c>
      <c r="P20" s="96" t="s">
        <v>145</v>
      </c>
      <c r="Q20" s="96" t="s">
        <v>146</v>
      </c>
      <c r="R20" s="95" t="s">
        <v>140</v>
      </c>
    </row>
    <row r="21" spans="1:19" ht="30" x14ac:dyDescent="0.25">
      <c r="A21" s="100" t="s">
        <v>22</v>
      </c>
      <c r="B21" s="101" t="s">
        <v>24</v>
      </c>
      <c r="C21" s="82">
        <v>5.539143119786083E-2</v>
      </c>
      <c r="D21" s="82">
        <v>1.4592168948573925E-2</v>
      </c>
      <c r="E21" s="82">
        <v>3.7959697008081972</v>
      </c>
      <c r="F21" s="80">
        <v>3.3718584309136018E-3</v>
      </c>
      <c r="G21" s="85">
        <v>0.10741100396480806</v>
      </c>
      <c r="H21" s="73">
        <v>6.8713723787679926E-2</v>
      </c>
      <c r="K21" s="100" t="s">
        <v>20</v>
      </c>
      <c r="L21" s="101" t="s">
        <v>22</v>
      </c>
      <c r="M21" s="82">
        <v>7.2198481076066912E-2</v>
      </c>
      <c r="N21" s="82">
        <v>1.5143301951076066E-2</v>
      </c>
      <c r="O21" s="82">
        <v>4.7676841754407837</v>
      </c>
      <c r="P21" s="80">
        <v>1.8407690980909303E-2</v>
      </c>
      <c r="Q21" s="85">
        <v>0.12598927117122452</v>
      </c>
      <c r="R21" s="73">
        <v>1.0515859160813212E-2</v>
      </c>
    </row>
    <row r="22" spans="1:19" ht="30" x14ac:dyDescent="0.25">
      <c r="A22" s="102" t="s">
        <v>22</v>
      </c>
      <c r="B22" s="103" t="s">
        <v>23</v>
      </c>
      <c r="C22" s="83">
        <v>4.6859860778525608E-2</v>
      </c>
      <c r="D22" s="83">
        <v>1.2495986931440498E-2</v>
      </c>
      <c r="E22" s="83">
        <v>3.7499927805321218</v>
      </c>
      <c r="F22" s="81">
        <v>2.3129600562434849E-3</v>
      </c>
      <c r="G22" s="86">
        <v>9.1406761500807732E-2</v>
      </c>
      <c r="H22" s="74">
        <v>7.4175970256325718E-2</v>
      </c>
      <c r="K22" s="102" t="s">
        <v>20</v>
      </c>
      <c r="L22" s="103" t="s">
        <v>23</v>
      </c>
      <c r="M22" s="83">
        <v>6.1578834197152071E-2</v>
      </c>
      <c r="N22" s="83">
        <v>1.4533252062399639E-2</v>
      </c>
      <c r="O22" s="83">
        <v>4.2370994415261354</v>
      </c>
      <c r="P22" s="81">
        <v>9.9550130771482725E-3</v>
      </c>
      <c r="Q22" s="86">
        <v>0.11320265531715587</v>
      </c>
      <c r="R22" s="74">
        <v>3.0245079622506554E-2</v>
      </c>
    </row>
    <row r="23" spans="1:19" ht="30" x14ac:dyDescent="0.25">
      <c r="A23" s="99" t="s">
        <v>20</v>
      </c>
      <c r="B23" s="98" t="s">
        <v>22</v>
      </c>
      <c r="C23" s="84">
        <v>5.2857963998905438E-2</v>
      </c>
      <c r="D23" s="84">
        <v>1.4592168948573925E-2</v>
      </c>
      <c r="E23" s="84">
        <v>3.6223514259729828</v>
      </c>
      <c r="F23" s="76">
        <v>8.3839123195821041E-4</v>
      </c>
      <c r="G23" s="78">
        <v>0.10487753676585267</v>
      </c>
      <c r="H23" s="75">
        <v>9.1284184730058615E-2</v>
      </c>
      <c r="K23" s="99" t="s">
        <v>21</v>
      </c>
      <c r="L23" s="98" t="s">
        <v>22</v>
      </c>
      <c r="M23" s="84">
        <v>4.2559310298659059E-2</v>
      </c>
      <c r="N23" s="84">
        <v>1.2556162664694046E-2</v>
      </c>
      <c r="O23" s="84">
        <v>3.3895156852602066</v>
      </c>
      <c r="P23" s="76">
        <v>-2.0416566819417975E-3</v>
      </c>
      <c r="Q23" s="78">
        <v>8.7160277279259915E-2</v>
      </c>
      <c r="R23" s="75">
        <v>0.12866945576093869</v>
      </c>
    </row>
    <row r="24" spans="1:19" x14ac:dyDescent="0.25">
      <c r="A24" s="41"/>
      <c r="B24" s="41"/>
      <c r="C24" s="41"/>
      <c r="D24" s="41"/>
      <c r="E24" s="41"/>
      <c r="F24" s="41"/>
      <c r="G24" s="41"/>
      <c r="H24" s="41"/>
      <c r="I24" s="42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x14ac:dyDescent="0.25">
      <c r="K25" s="43" t="s">
        <v>51</v>
      </c>
    </row>
    <row r="26" spans="1:19" x14ac:dyDescent="0.25">
      <c r="K26" s="71" t="s">
        <v>142</v>
      </c>
      <c r="L26" s="79">
        <v>3.5010136986301372</v>
      </c>
    </row>
    <row r="27" spans="1:19" ht="30" x14ac:dyDescent="0.25">
      <c r="K27" s="94" t="s">
        <v>137</v>
      </c>
      <c r="L27" s="95" t="s">
        <v>138</v>
      </c>
      <c r="M27" s="96" t="s">
        <v>144</v>
      </c>
      <c r="N27" s="97" t="s">
        <v>99</v>
      </c>
      <c r="O27" s="97" t="s">
        <v>139</v>
      </c>
      <c r="P27" s="96" t="s">
        <v>145</v>
      </c>
      <c r="Q27" s="96" t="s">
        <v>146</v>
      </c>
      <c r="R27" s="95" t="s">
        <v>140</v>
      </c>
    </row>
    <row r="28" spans="1:19" ht="30" x14ac:dyDescent="0.25">
      <c r="K28" s="100" t="s">
        <v>20</v>
      </c>
      <c r="L28" s="101" t="s">
        <v>23</v>
      </c>
      <c r="M28" s="82">
        <v>5.9254593458156993E-2</v>
      </c>
      <c r="N28" s="80">
        <v>7.0374324790493737E-3</v>
      </c>
      <c r="O28" s="82">
        <v>8.4199164446066828</v>
      </c>
      <c r="P28" s="82">
        <v>3.4616445945820487E-2</v>
      </c>
      <c r="Q28" s="82">
        <v>8.3892740970493498E-2</v>
      </c>
      <c r="R28" s="73">
        <v>1.0277058570817843E-7</v>
      </c>
    </row>
    <row r="29" spans="1:19" ht="30" x14ac:dyDescent="0.25">
      <c r="K29" s="102" t="s">
        <v>21</v>
      </c>
      <c r="L29" s="103" t="s">
        <v>23</v>
      </c>
      <c r="M29" s="83">
        <v>4.4540099837943423E-2</v>
      </c>
      <c r="N29" s="81">
        <v>5.6737594532343689E-3</v>
      </c>
      <c r="O29" s="83">
        <v>7.8501917829020771</v>
      </c>
      <c r="P29" s="83">
        <v>2.467619026943766E-2</v>
      </c>
      <c r="Q29" s="83">
        <v>6.4404009406449192E-2</v>
      </c>
      <c r="R29" s="74">
        <v>8.1207471458455416E-7</v>
      </c>
    </row>
    <row r="30" spans="1:19" ht="30" x14ac:dyDescent="0.25">
      <c r="K30" s="102" t="s">
        <v>20</v>
      </c>
      <c r="L30" s="103" t="s">
        <v>22</v>
      </c>
      <c r="M30" s="83">
        <v>5.7117527810881752E-2</v>
      </c>
      <c r="N30" s="81">
        <v>7.4477184831893651E-3</v>
      </c>
      <c r="O30" s="83">
        <v>7.6691308807931868</v>
      </c>
      <c r="P30" s="83">
        <v>3.1042963377694917E-2</v>
      </c>
      <c r="Q30" s="83">
        <v>8.3192092244068594E-2</v>
      </c>
      <c r="R30" s="74">
        <v>1.5329844180733687E-6</v>
      </c>
    </row>
    <row r="31" spans="1:19" ht="30" x14ac:dyDescent="0.25">
      <c r="K31" s="102" t="s">
        <v>21</v>
      </c>
      <c r="L31" s="103" t="s">
        <v>22</v>
      </c>
      <c r="M31" s="83">
        <v>4.2403034190668182E-2</v>
      </c>
      <c r="N31" s="81">
        <v>6.175321938233491E-3</v>
      </c>
      <c r="O31" s="83">
        <v>6.8665301363701809</v>
      </c>
      <c r="P31" s="83">
        <v>2.0783147491461519E-2</v>
      </c>
      <c r="Q31" s="83">
        <v>6.4022920889874851E-2</v>
      </c>
      <c r="R31" s="74">
        <v>2.2435641755746971E-5</v>
      </c>
    </row>
    <row r="32" spans="1:19" ht="30" x14ac:dyDescent="0.25">
      <c r="K32" s="102" t="s">
        <v>20</v>
      </c>
      <c r="L32" s="103" t="s">
        <v>24</v>
      </c>
      <c r="M32" s="83">
        <v>3.7972845260236809E-2</v>
      </c>
      <c r="N32" s="81">
        <v>7.8365531525347275E-3</v>
      </c>
      <c r="O32" s="83">
        <v>4.8456055259389803</v>
      </c>
      <c r="P32" s="83">
        <v>1.0536965323169542E-2</v>
      </c>
      <c r="Q32" s="83">
        <v>6.5408725197304077E-2</v>
      </c>
      <c r="R32" s="74">
        <v>6.4973808690209633E-3</v>
      </c>
    </row>
    <row r="33" spans="1:19" ht="30" x14ac:dyDescent="0.25">
      <c r="K33" s="99" t="s">
        <v>21</v>
      </c>
      <c r="L33" s="98" t="s">
        <v>24</v>
      </c>
      <c r="M33" s="84">
        <v>2.3258351640023239E-2</v>
      </c>
      <c r="N33" s="76">
        <v>6.6391005225474118E-3</v>
      </c>
      <c r="O33" s="84">
        <v>3.5032383620392977</v>
      </c>
      <c r="P33" s="84">
        <v>1.4769764002248165E-5</v>
      </c>
      <c r="Q33" s="84">
        <v>4.650193351604423E-2</v>
      </c>
      <c r="R33" s="75">
        <v>9.9618237227427464E-2</v>
      </c>
    </row>
    <row r="34" spans="1:19" x14ac:dyDescent="0.25">
      <c r="A34" s="41"/>
      <c r="B34" s="41"/>
      <c r="C34" s="41"/>
      <c r="D34" s="41"/>
      <c r="E34" s="41"/>
      <c r="F34" s="41"/>
      <c r="G34" s="41"/>
      <c r="H34" s="41"/>
      <c r="I34" s="42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x14ac:dyDescent="0.25">
      <c r="K35" s="43" t="s">
        <v>89</v>
      </c>
    </row>
    <row r="36" spans="1:19" x14ac:dyDescent="0.25">
      <c r="K36" s="71" t="s">
        <v>142</v>
      </c>
      <c r="L36" s="79">
        <v>3.5579999999999998</v>
      </c>
    </row>
    <row r="37" spans="1:19" ht="30" x14ac:dyDescent="0.25">
      <c r="K37" s="94" t="s">
        <v>137</v>
      </c>
      <c r="L37" s="95" t="s">
        <v>138</v>
      </c>
      <c r="M37" s="96" t="s">
        <v>144</v>
      </c>
      <c r="N37" s="97" t="s">
        <v>99</v>
      </c>
      <c r="O37" s="97" t="s">
        <v>139</v>
      </c>
      <c r="P37" s="96" t="s">
        <v>145</v>
      </c>
      <c r="Q37" s="96" t="s">
        <v>146</v>
      </c>
      <c r="R37" s="95" t="s">
        <v>140</v>
      </c>
    </row>
    <row r="38" spans="1:19" ht="30" x14ac:dyDescent="0.25">
      <c r="K38" s="100" t="s">
        <v>21</v>
      </c>
      <c r="L38" s="101" t="s">
        <v>23</v>
      </c>
      <c r="M38" s="92">
        <v>8.4950276980907606</v>
      </c>
      <c r="N38" s="92">
        <v>0.89914612296884389</v>
      </c>
      <c r="O38" s="82">
        <v>9.4478833652103944</v>
      </c>
      <c r="P38" s="92">
        <v>5.2958657925676142</v>
      </c>
      <c r="Q38" s="92">
        <v>11.694189603613907</v>
      </c>
      <c r="R38" s="73">
        <v>7.102985699614095E-8</v>
      </c>
    </row>
    <row r="39" spans="1:19" ht="30" x14ac:dyDescent="0.25">
      <c r="K39" s="102" t="s">
        <v>20</v>
      </c>
      <c r="L39" s="103" t="s">
        <v>23</v>
      </c>
      <c r="M39" s="93">
        <v>7.3967615778729154</v>
      </c>
      <c r="N39" s="93">
        <v>1.1012246027377226</v>
      </c>
      <c r="O39" s="83">
        <v>6.7168510034047921</v>
      </c>
      <c r="P39" s="93">
        <v>3.4786044413320987</v>
      </c>
      <c r="Q39" s="93">
        <v>11.314918714413732</v>
      </c>
      <c r="R39" s="74">
        <v>1.1619707983157035E-4</v>
      </c>
    </row>
    <row r="40" spans="1:19" ht="30" x14ac:dyDescent="0.25">
      <c r="K40" s="102" t="s">
        <v>22</v>
      </c>
      <c r="L40" s="103" t="s">
        <v>23</v>
      </c>
      <c r="M40" s="93">
        <v>6.4431126950072688</v>
      </c>
      <c r="N40" s="93">
        <v>1.0323285409704341</v>
      </c>
      <c r="O40" s="83">
        <v>6.241339301682447</v>
      </c>
      <c r="P40" s="93">
        <v>2.7700877462344642</v>
      </c>
      <c r="Q40" s="93">
        <v>10.116137643780073</v>
      </c>
      <c r="R40" s="74">
        <v>3.812151649892348E-4</v>
      </c>
    </row>
    <row r="41" spans="1:19" ht="30" x14ac:dyDescent="0.25">
      <c r="K41" s="102" t="s">
        <v>21</v>
      </c>
      <c r="L41" s="103" t="s">
        <v>24</v>
      </c>
      <c r="M41" s="93">
        <v>5.8534049490455882</v>
      </c>
      <c r="N41" s="93">
        <v>1.00527592633186</v>
      </c>
      <c r="O41" s="83">
        <v>5.8226848924991286</v>
      </c>
      <c r="P41" s="93">
        <v>2.2766332031568304</v>
      </c>
      <c r="Q41" s="93">
        <v>9.430176694934346</v>
      </c>
      <c r="R41" s="74">
        <v>1.0442896098109555E-3</v>
      </c>
    </row>
    <row r="42" spans="1:19" ht="30" x14ac:dyDescent="0.25">
      <c r="K42" s="99" t="s">
        <v>20</v>
      </c>
      <c r="L42" s="98" t="s">
        <v>24</v>
      </c>
      <c r="M42" s="77">
        <v>4.755138828827743</v>
      </c>
      <c r="N42" s="77">
        <v>1.1894585168417311</v>
      </c>
      <c r="O42" s="84">
        <v>3.9977340625998981</v>
      </c>
      <c r="P42" s="77">
        <v>0.52304542590486403</v>
      </c>
      <c r="Q42" s="77">
        <v>8.987232231750621</v>
      </c>
      <c r="R42" s="75">
        <v>4.7739953487811126E-2</v>
      </c>
    </row>
    <row r="43" spans="1:19" x14ac:dyDescent="0.25">
      <c r="A43" s="41"/>
      <c r="B43" s="41"/>
      <c r="C43" s="41"/>
      <c r="D43" s="41"/>
      <c r="E43" s="41"/>
      <c r="F43" s="41"/>
      <c r="G43" s="41"/>
      <c r="H43" s="41"/>
      <c r="I43" s="42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1:19" x14ac:dyDescent="0.25">
      <c r="A44" s="43" t="s">
        <v>135</v>
      </c>
    </row>
    <row r="45" spans="1:19" x14ac:dyDescent="0.25">
      <c r="A45" s="71" t="s">
        <v>142</v>
      </c>
      <c r="B45" s="79">
        <v>3.5634237288135591</v>
      </c>
    </row>
    <row r="46" spans="1:19" ht="30" x14ac:dyDescent="0.25">
      <c r="A46" s="94" t="s">
        <v>137</v>
      </c>
      <c r="B46" s="95" t="s">
        <v>138</v>
      </c>
      <c r="C46" s="96" t="s">
        <v>144</v>
      </c>
      <c r="D46" s="97" t="s">
        <v>99</v>
      </c>
      <c r="E46" s="97" t="s">
        <v>139</v>
      </c>
      <c r="F46" s="96" t="s">
        <v>145</v>
      </c>
      <c r="G46" s="96" t="s">
        <v>146</v>
      </c>
      <c r="H46" s="95" t="s">
        <v>140</v>
      </c>
    </row>
    <row r="47" spans="1:19" ht="30" x14ac:dyDescent="0.25">
      <c r="A47" s="100" t="s">
        <v>22</v>
      </c>
      <c r="B47" s="101" t="s">
        <v>24</v>
      </c>
      <c r="C47" s="85">
        <v>0.17771451963588691</v>
      </c>
      <c r="D47" s="82">
        <v>4.3839726694660512E-2</v>
      </c>
      <c r="E47" s="82">
        <v>4.0537323800773546</v>
      </c>
      <c r="F47" s="80">
        <v>2.1494997267432425E-2</v>
      </c>
      <c r="G47" s="85">
        <v>0.3339340420043414</v>
      </c>
      <c r="H47" s="73">
        <v>4.3847636437068682E-2</v>
      </c>
    </row>
    <row r="48" spans="1:19" ht="30" x14ac:dyDescent="0.25">
      <c r="A48" s="99" t="s">
        <v>21</v>
      </c>
      <c r="B48" s="98" t="s">
        <v>24</v>
      </c>
      <c r="C48" s="78">
        <v>0.17456477287312699</v>
      </c>
      <c r="D48" s="84">
        <v>4.7352316832860647E-2</v>
      </c>
      <c r="E48" s="84">
        <v>3.6865096482879145</v>
      </c>
      <c r="F48" s="76">
        <v>5.8284034566136456E-3</v>
      </c>
      <c r="G48" s="78">
        <v>0.34330114228964037</v>
      </c>
      <c r="H48" s="75">
        <v>8.209206045034223E-2</v>
      </c>
    </row>
    <row r="49" spans="1:19" x14ac:dyDescent="0.25">
      <c r="A49" s="41"/>
      <c r="B49" s="41"/>
      <c r="C49" s="41"/>
      <c r="D49" s="41"/>
      <c r="E49" s="41"/>
      <c r="F49" s="41"/>
      <c r="G49" s="41"/>
      <c r="H49" s="41"/>
      <c r="I49" s="42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19" x14ac:dyDescent="0.25">
      <c r="A50" s="43" t="s">
        <v>53</v>
      </c>
    </row>
    <row r="51" spans="1:19" x14ac:dyDescent="0.25">
      <c r="A51" s="71" t="s">
        <v>142</v>
      </c>
      <c r="B51" s="79">
        <v>3.5634237288135591</v>
      </c>
    </row>
    <row r="52" spans="1:19" ht="30" x14ac:dyDescent="0.25">
      <c r="A52" s="94" t="s">
        <v>137</v>
      </c>
      <c r="B52" s="95" t="s">
        <v>138</v>
      </c>
      <c r="C52" s="96" t="s">
        <v>144</v>
      </c>
      <c r="D52" s="97" t="s">
        <v>99</v>
      </c>
      <c r="E52" s="97" t="s">
        <v>139</v>
      </c>
      <c r="F52" s="96" t="s">
        <v>145</v>
      </c>
      <c r="G52" s="96" t="s">
        <v>146</v>
      </c>
      <c r="H52" s="95" t="s">
        <v>140</v>
      </c>
    </row>
    <row r="53" spans="1:19" ht="30" x14ac:dyDescent="0.25">
      <c r="A53" s="104" t="s">
        <v>22</v>
      </c>
      <c r="B53" s="105" t="s">
        <v>24</v>
      </c>
      <c r="C53" s="89">
        <v>0.22087779438793281</v>
      </c>
      <c r="D53" s="88">
        <v>5.5235880576644164E-2</v>
      </c>
      <c r="E53" s="88">
        <v>3.9988100503158877</v>
      </c>
      <c r="F53" s="88">
        <v>2.4048946859207027E-2</v>
      </c>
      <c r="G53" s="89">
        <v>0.41770664191665863</v>
      </c>
      <c r="H53" s="72">
        <v>4.8330733402652482E-2</v>
      </c>
    </row>
    <row r="54" spans="1:19" x14ac:dyDescent="0.25">
      <c r="A54" s="41"/>
      <c r="B54" s="41"/>
      <c r="C54" s="41"/>
      <c r="D54" s="41"/>
      <c r="E54" s="41"/>
      <c r="F54" s="41"/>
      <c r="G54" s="41"/>
      <c r="H54" s="41"/>
      <c r="I54" s="42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1:19" x14ac:dyDescent="0.25">
      <c r="K55" s="43" t="s">
        <v>90</v>
      </c>
    </row>
    <row r="56" spans="1:19" x14ac:dyDescent="0.25">
      <c r="K56" s="71" t="s">
        <v>142</v>
      </c>
      <c r="L56" s="79">
        <v>3.55</v>
      </c>
    </row>
    <row r="57" spans="1:19" ht="30" x14ac:dyDescent="0.25">
      <c r="K57" s="94" t="s">
        <v>137</v>
      </c>
      <c r="L57" s="95" t="s">
        <v>138</v>
      </c>
      <c r="M57" s="96" t="s">
        <v>144</v>
      </c>
      <c r="N57" s="97" t="s">
        <v>99</v>
      </c>
      <c r="O57" s="97" t="s">
        <v>139</v>
      </c>
      <c r="P57" s="96" t="s">
        <v>145</v>
      </c>
      <c r="Q57" s="96" t="s">
        <v>146</v>
      </c>
      <c r="R57" s="95" t="s">
        <v>140</v>
      </c>
    </row>
    <row r="58" spans="1:19" ht="30" x14ac:dyDescent="0.25">
      <c r="K58" s="104" t="s">
        <v>22</v>
      </c>
      <c r="L58" s="105" t="s">
        <v>24</v>
      </c>
      <c r="M58" s="90">
        <v>2.91579126421525E-3</v>
      </c>
      <c r="N58" s="91">
        <v>7.3580753130822495E-4</v>
      </c>
      <c r="O58" s="88">
        <v>3.9627091870494109</v>
      </c>
      <c r="P58" s="91">
        <v>3.036745280710516E-4</v>
      </c>
      <c r="Q58" s="90">
        <v>5.5279080003594484E-3</v>
      </c>
      <c r="R58" s="72">
        <v>4.9760430180719961E-2</v>
      </c>
    </row>
    <row r="59" spans="1:19" x14ac:dyDescent="0.25">
      <c r="A59" s="41"/>
      <c r="B59" s="41"/>
      <c r="C59" s="41"/>
      <c r="D59" s="41"/>
      <c r="E59" s="41"/>
      <c r="F59" s="41"/>
      <c r="G59" s="41"/>
      <c r="H59" s="41"/>
      <c r="I59" s="42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19" x14ac:dyDescent="0.25">
      <c r="A60" s="43" t="s">
        <v>91</v>
      </c>
      <c r="K60" s="43" t="s">
        <v>91</v>
      </c>
    </row>
    <row r="61" spans="1:19" x14ac:dyDescent="0.25">
      <c r="A61" s="71" t="s">
        <v>142</v>
      </c>
      <c r="B61" s="79">
        <v>3.5634237288135591</v>
      </c>
      <c r="K61" s="71" t="s">
        <v>142</v>
      </c>
      <c r="L61" s="79">
        <v>3.55</v>
      </c>
    </row>
    <row r="62" spans="1:19" ht="30" x14ac:dyDescent="0.25">
      <c r="A62" s="94" t="s">
        <v>137</v>
      </c>
      <c r="B62" s="95" t="s">
        <v>138</v>
      </c>
      <c r="C62" s="96" t="s">
        <v>144</v>
      </c>
      <c r="D62" s="97" t="s">
        <v>99</v>
      </c>
      <c r="E62" s="97" t="s">
        <v>139</v>
      </c>
      <c r="F62" s="96" t="s">
        <v>145</v>
      </c>
      <c r="G62" s="96" t="s">
        <v>146</v>
      </c>
      <c r="H62" s="95" t="s">
        <v>140</v>
      </c>
      <c r="K62" s="94" t="s">
        <v>137</v>
      </c>
      <c r="L62" s="95" t="s">
        <v>138</v>
      </c>
      <c r="M62" s="96" t="s">
        <v>144</v>
      </c>
      <c r="N62" s="97" t="s">
        <v>99</v>
      </c>
      <c r="O62" s="97" t="s">
        <v>139</v>
      </c>
      <c r="P62" s="96" t="s">
        <v>145</v>
      </c>
      <c r="Q62" s="96" t="s">
        <v>146</v>
      </c>
      <c r="R62" s="95" t="s">
        <v>140</v>
      </c>
    </row>
    <row r="63" spans="1:19" ht="30" x14ac:dyDescent="0.25">
      <c r="A63" s="100" t="s">
        <v>21</v>
      </c>
      <c r="B63" s="101" t="s">
        <v>24</v>
      </c>
      <c r="C63" s="82">
        <v>2.9457125085541748E-2</v>
      </c>
      <c r="D63" s="80">
        <v>2.5557838384763255E-3</v>
      </c>
      <c r="E63" s="82">
        <v>11.525671554094778</v>
      </c>
      <c r="F63" s="82">
        <v>2.034978430979701E-2</v>
      </c>
      <c r="G63" s="82">
        <v>3.8564465861286486E-2</v>
      </c>
      <c r="H63" s="73">
        <v>3.0391567040766176E-10</v>
      </c>
      <c r="K63" s="100" t="s">
        <v>22</v>
      </c>
      <c r="L63" s="101" t="s">
        <v>24</v>
      </c>
      <c r="M63" s="82">
        <v>2.1367980007602823E-2</v>
      </c>
      <c r="N63" s="80">
        <v>1.9015883325817322E-3</v>
      </c>
      <c r="O63" s="82">
        <v>11.236911607777971</v>
      </c>
      <c r="P63" s="80">
        <v>1.4617341426937675E-2</v>
      </c>
      <c r="Q63" s="82">
        <v>2.8118618588267971E-2</v>
      </c>
      <c r="R63" s="73">
        <v>2.2923052345191763E-10</v>
      </c>
    </row>
    <row r="64" spans="1:19" ht="30" x14ac:dyDescent="0.25">
      <c r="A64" s="102" t="s">
        <v>20</v>
      </c>
      <c r="B64" s="103" t="s">
        <v>24</v>
      </c>
      <c r="C64" s="83">
        <v>3.069258035956017E-2</v>
      </c>
      <c r="D64" s="81">
        <v>2.7322478509235436E-3</v>
      </c>
      <c r="E64" s="83">
        <v>11.233453930318067</v>
      </c>
      <c r="F64" s="83">
        <v>2.0956423534579362E-2</v>
      </c>
      <c r="G64" s="83">
        <v>4.0428737184540979E-2</v>
      </c>
      <c r="H64" s="74">
        <v>6.7885197463368741E-10</v>
      </c>
      <c r="K64" s="102" t="s">
        <v>21</v>
      </c>
      <c r="L64" s="103" t="s">
        <v>24</v>
      </c>
      <c r="M64" s="83">
        <v>2.0508119399570909E-2</v>
      </c>
      <c r="N64" s="81">
        <v>1.8298042261731913E-3</v>
      </c>
      <c r="O64" s="83">
        <v>11.207821638089174</v>
      </c>
      <c r="P64" s="81">
        <v>1.4012314396656081E-2</v>
      </c>
      <c r="Q64" s="83">
        <v>2.7003924402485738E-2</v>
      </c>
      <c r="R64" s="74">
        <v>2.5010982174222818E-10</v>
      </c>
    </row>
    <row r="65" spans="1:18" ht="30" x14ac:dyDescent="0.25">
      <c r="A65" s="102" t="s">
        <v>22</v>
      </c>
      <c r="B65" s="103" t="s">
        <v>24</v>
      </c>
      <c r="C65" s="83">
        <v>2.4392767831674877E-2</v>
      </c>
      <c r="D65" s="81">
        <v>2.3661960483352265E-3</v>
      </c>
      <c r="E65" s="83">
        <v>10.308853253658665</v>
      </c>
      <c r="F65" s="83">
        <v>1.5961008686012256E-2</v>
      </c>
      <c r="G65" s="83">
        <v>3.2824526977337495E-2</v>
      </c>
      <c r="H65" s="74">
        <v>8.678822771557293E-9</v>
      </c>
      <c r="K65" s="102" t="s">
        <v>20</v>
      </c>
      <c r="L65" s="103" t="s">
        <v>24</v>
      </c>
      <c r="M65" s="83">
        <v>2.0799038443404975E-2</v>
      </c>
      <c r="N65" s="81">
        <v>2.1650535578986905E-3</v>
      </c>
      <c r="O65" s="83">
        <v>9.6067085119093516</v>
      </c>
      <c r="P65" s="81">
        <v>1.3113098312864623E-2</v>
      </c>
      <c r="Q65" s="83">
        <v>2.8484978573945326E-2</v>
      </c>
      <c r="R65" s="74">
        <v>2.9495781928012832E-8</v>
      </c>
    </row>
    <row r="66" spans="1:18" ht="30" x14ac:dyDescent="0.25">
      <c r="A66" s="102" t="s">
        <v>21</v>
      </c>
      <c r="B66" s="103" t="s">
        <v>23</v>
      </c>
      <c r="C66" s="83">
        <v>1.8218885052164919E-2</v>
      </c>
      <c r="D66" s="81">
        <v>2.2133737307022026E-3</v>
      </c>
      <c r="E66" s="83">
        <v>8.2312737335980302</v>
      </c>
      <c r="F66" s="83">
        <v>1.0331696579448098E-2</v>
      </c>
      <c r="G66" s="83">
        <v>2.6106073524881739E-2</v>
      </c>
      <c r="H66" s="74">
        <v>2.5089240225373288E-6</v>
      </c>
      <c r="K66" s="102" t="s">
        <v>22</v>
      </c>
      <c r="L66" s="103" t="s">
        <v>23</v>
      </c>
      <c r="M66" s="83">
        <v>1.3559240670607075E-2</v>
      </c>
      <c r="N66" s="81">
        <v>1.659842376133457E-3</v>
      </c>
      <c r="O66" s="83">
        <v>8.1689929511215631</v>
      </c>
      <c r="P66" s="81">
        <v>7.6668002353333037E-3</v>
      </c>
      <c r="Q66" s="83">
        <v>1.9451681105880848E-2</v>
      </c>
      <c r="R66" s="74">
        <v>1.9017309950131178E-6</v>
      </c>
    </row>
    <row r="67" spans="1:18" ht="30" x14ac:dyDescent="0.25">
      <c r="A67" s="102" t="s">
        <v>20</v>
      </c>
      <c r="B67" s="103" t="s">
        <v>23</v>
      </c>
      <c r="C67" s="83">
        <v>1.9454340326183341E-2</v>
      </c>
      <c r="D67" s="81">
        <v>2.4149887290880112E-3</v>
      </c>
      <c r="E67" s="83">
        <v>8.0556650604038289</v>
      </c>
      <c r="F67" s="83">
        <v>1.0848712184133823E-2</v>
      </c>
      <c r="G67" s="83">
        <v>2.805996846823286E-2</v>
      </c>
      <c r="H67" s="74">
        <v>4.0074967022629693E-6</v>
      </c>
      <c r="K67" s="102" t="s">
        <v>21</v>
      </c>
      <c r="L67" s="103" t="s">
        <v>23</v>
      </c>
      <c r="M67" s="83">
        <v>1.2699380062575162E-2</v>
      </c>
      <c r="N67" s="81">
        <v>1.5770929056712728E-3</v>
      </c>
      <c r="O67" s="83">
        <v>8.052398192210374</v>
      </c>
      <c r="P67" s="81">
        <v>7.1007002474421438E-3</v>
      </c>
      <c r="Q67" s="83">
        <v>1.8298059877708179E-2</v>
      </c>
      <c r="R67" s="74">
        <v>2.6437351196006986E-6</v>
      </c>
    </row>
    <row r="68" spans="1:18" ht="30" x14ac:dyDescent="0.25">
      <c r="A68" s="102" t="s">
        <v>22</v>
      </c>
      <c r="B68" s="103" t="s">
        <v>23</v>
      </c>
      <c r="C68" s="83">
        <v>1.3154527798298048E-2</v>
      </c>
      <c r="D68" s="81">
        <v>1.9914507229412044E-3</v>
      </c>
      <c r="E68" s="83">
        <v>6.6055000240577995</v>
      </c>
      <c r="F68" s="83">
        <v>6.0581450374064443E-3</v>
      </c>
      <c r="G68" s="83">
        <v>2.0250910559189653E-2</v>
      </c>
      <c r="H68" s="74">
        <v>1.6856451141300521E-4</v>
      </c>
      <c r="K68" s="102" t="s">
        <v>20</v>
      </c>
      <c r="L68" s="103" t="s">
        <v>23</v>
      </c>
      <c r="M68" s="83">
        <v>1.2990299106409227E-2</v>
      </c>
      <c r="N68" s="81">
        <v>1.9561429997745992E-3</v>
      </c>
      <c r="O68" s="83">
        <v>6.6407717165391604</v>
      </c>
      <c r="P68" s="81">
        <v>6.0459914572094002E-3</v>
      </c>
      <c r="Q68" s="83">
        <v>1.9934606755609055E-2</v>
      </c>
      <c r="R68" s="74">
        <v>1.2258194431191693E-4</v>
      </c>
    </row>
    <row r="69" spans="1:18" ht="30" x14ac:dyDescent="0.25">
      <c r="A69" s="99" t="s">
        <v>23</v>
      </c>
      <c r="B69" s="98" t="s">
        <v>24</v>
      </c>
      <c r="C69" s="84">
        <v>1.1238240033376827E-2</v>
      </c>
      <c r="D69" s="76">
        <v>2.4149887290880112E-3</v>
      </c>
      <c r="E69" s="84">
        <v>4.6535372600354954</v>
      </c>
      <c r="F69" s="84">
        <v>2.6326118913273088E-3</v>
      </c>
      <c r="G69" s="84">
        <v>1.9843868175426348E-2</v>
      </c>
      <c r="H69" s="75">
        <v>1.4062695742956488E-2</v>
      </c>
      <c r="K69" s="99" t="s">
        <v>23</v>
      </c>
      <c r="L69" s="98" t="s">
        <v>24</v>
      </c>
      <c r="M69" s="84">
        <v>7.8087393369957476E-3</v>
      </c>
      <c r="N69" s="76">
        <v>1.7767551137798682E-3</v>
      </c>
      <c r="O69" s="84">
        <v>4.3949440620342095</v>
      </c>
      <c r="P69" s="76">
        <v>1.5012586830772156E-3</v>
      </c>
      <c r="Q69" s="84">
        <v>1.411621999091428E-2</v>
      </c>
      <c r="R69" s="75">
        <v>2.2147253772920372E-2</v>
      </c>
    </row>
  </sheetData>
  <sortState ref="K63:R72">
    <sortCondition descending="1" ref="O63:O7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112" workbookViewId="0">
      <selection activeCell="J123" sqref="J123"/>
    </sheetView>
  </sheetViews>
  <sheetFormatPr defaultRowHeight="15" x14ac:dyDescent="0.25"/>
  <cols>
    <col min="1" max="1" width="25.7109375" customWidth="1"/>
    <col min="2" max="2" width="10.7109375" customWidth="1"/>
    <col min="3" max="7" width="12.7109375" customWidth="1"/>
  </cols>
  <sheetData>
    <row r="1" spans="1:7" x14ac:dyDescent="0.25">
      <c r="A1" s="1" t="s">
        <v>92</v>
      </c>
    </row>
    <row r="2" spans="1:7" x14ac:dyDescent="0.25">
      <c r="A2" s="40" t="s">
        <v>46</v>
      </c>
    </row>
    <row r="3" spans="1:7" ht="30" x14ac:dyDescent="0.25">
      <c r="A3" s="106" t="s">
        <v>75</v>
      </c>
      <c r="B3" s="60" t="s">
        <v>65</v>
      </c>
      <c r="C3" s="60" t="s">
        <v>20</v>
      </c>
      <c r="D3" s="60" t="s">
        <v>21</v>
      </c>
      <c r="E3" s="107" t="s">
        <v>22</v>
      </c>
      <c r="F3" s="60" t="s">
        <v>23</v>
      </c>
      <c r="G3" s="60" t="s">
        <v>24</v>
      </c>
    </row>
    <row r="4" spans="1:7" ht="45" x14ac:dyDescent="0.25">
      <c r="A4" s="36" t="s">
        <v>76</v>
      </c>
      <c r="B4" t="str">
        <f t="shared" ref="B4:G4" si="0">IF(B11&gt;=B13,"Yes","No")</f>
        <v>Yes</v>
      </c>
      <c r="C4" t="str">
        <f t="shared" si="0"/>
        <v>Yes</v>
      </c>
      <c r="D4" t="str">
        <f t="shared" si="0"/>
        <v>Yes</v>
      </c>
      <c r="E4" t="str">
        <f t="shared" si="0"/>
        <v>Yes</v>
      </c>
      <c r="F4" t="str">
        <f t="shared" si="0"/>
        <v>Yes</v>
      </c>
      <c r="G4" t="str">
        <f t="shared" si="0"/>
        <v>Yes</v>
      </c>
    </row>
    <row r="5" spans="1:7" x14ac:dyDescent="0.25">
      <c r="A5" s="37" t="s">
        <v>77</v>
      </c>
      <c r="B5" t="s">
        <v>69</v>
      </c>
      <c r="C5" t="s">
        <v>69</v>
      </c>
      <c r="D5" t="s">
        <v>69</v>
      </c>
      <c r="E5" t="s">
        <v>69</v>
      </c>
      <c r="F5" t="s">
        <v>69</v>
      </c>
      <c r="G5" t="s">
        <v>69</v>
      </c>
    </row>
    <row r="6" spans="1:7" x14ac:dyDescent="0.25">
      <c r="A6" s="37" t="s">
        <v>78</v>
      </c>
      <c r="B6" t="s">
        <v>68</v>
      </c>
      <c r="C6" t="s">
        <v>68</v>
      </c>
      <c r="D6" t="s">
        <v>68</v>
      </c>
      <c r="E6" t="s">
        <v>68</v>
      </c>
      <c r="F6" t="s">
        <v>68</v>
      </c>
      <c r="G6" t="s">
        <v>68</v>
      </c>
    </row>
    <row r="7" spans="1:7" x14ac:dyDescent="0.25">
      <c r="A7" s="38" t="s">
        <v>84</v>
      </c>
      <c r="B7" s="33">
        <v>0.81130273392681107</v>
      </c>
      <c r="C7" s="33">
        <v>0.83183591115266842</v>
      </c>
      <c r="D7" s="33">
        <v>0.83997346361527847</v>
      </c>
      <c r="E7" s="33">
        <v>0.75345050843242789</v>
      </c>
      <c r="F7" s="33">
        <v>0.81197123801282867</v>
      </c>
      <c r="G7" s="33">
        <v>0.82404215619216814</v>
      </c>
    </row>
    <row r="8" spans="1:7" x14ac:dyDescent="0.25">
      <c r="A8" s="38" t="s">
        <v>85</v>
      </c>
      <c r="B8" s="33">
        <v>0.64700250217127853</v>
      </c>
      <c r="C8" s="33">
        <v>0.64067388346709597</v>
      </c>
      <c r="D8" s="33">
        <v>0.69785149844947136</v>
      </c>
      <c r="E8" s="33">
        <v>0.61345909387822772</v>
      </c>
      <c r="F8" s="33">
        <v>0.63396399441827811</v>
      </c>
      <c r="G8" s="33">
        <v>0.67435012201230382</v>
      </c>
    </row>
    <row r="9" spans="1:7" x14ac:dyDescent="0.25">
      <c r="A9" s="38" t="s">
        <v>81</v>
      </c>
      <c r="B9" s="33">
        <v>6.821279380560874E-3</v>
      </c>
      <c r="C9" s="33">
        <v>5.8128041393894106E-4</v>
      </c>
      <c r="D9" s="33">
        <v>3.9751684964576612E-4</v>
      </c>
      <c r="E9" s="33">
        <v>2.8408001371706796E-2</v>
      </c>
      <c r="F9" s="33">
        <v>3.5406368377813595E-4</v>
      </c>
      <c r="G9" s="33">
        <v>2.1795725154343724E-4</v>
      </c>
    </row>
    <row r="10" spans="1:7" x14ac:dyDescent="0.25">
      <c r="A10" s="38" t="s">
        <v>82</v>
      </c>
      <c r="B10" s="33">
        <v>2.4756211249066316E-2</v>
      </c>
      <c r="C10" s="33">
        <v>3.3656820071000876E-2</v>
      </c>
      <c r="D10" s="33">
        <v>1.016096734478294E-2</v>
      </c>
      <c r="E10" s="33">
        <v>2.9060333003888807E-2</v>
      </c>
      <c r="F10" s="33">
        <v>2.9334518839245517E-2</v>
      </c>
      <c r="G10" s="33">
        <v>1.5760556470022075E-2</v>
      </c>
    </row>
    <row r="11" spans="1:7" x14ac:dyDescent="0.25">
      <c r="A11" s="39" t="s">
        <v>60</v>
      </c>
      <c r="B11" s="33">
        <v>12.936543208750576</v>
      </c>
      <c r="C11" s="33">
        <v>5.3681998980727927</v>
      </c>
      <c r="D11" s="33">
        <v>8.3512991407086492</v>
      </c>
      <c r="E11" s="33">
        <v>4.0936605628844864</v>
      </c>
      <c r="F11" s="33">
        <v>6.9420921308345838</v>
      </c>
      <c r="G11" s="33">
        <v>6.1638797118941699</v>
      </c>
    </row>
    <row r="12" spans="1:7" x14ac:dyDescent="0.25">
      <c r="A12" s="39" t="s">
        <v>83</v>
      </c>
      <c r="B12" s="33">
        <v>1.7668106044493268E-30</v>
      </c>
      <c r="C12" s="33">
        <v>5.6710085281001854E-6</v>
      </c>
      <c r="D12" s="33">
        <v>2.4430199375396477E-10</v>
      </c>
      <c r="E12" s="33">
        <v>4.4889622961262447E-5</v>
      </c>
      <c r="F12" s="33">
        <v>6.2091687432708009E-9</v>
      </c>
      <c r="G12" s="33">
        <v>6.8764900554442332E-7</v>
      </c>
    </row>
    <row r="13" spans="1:7" x14ac:dyDescent="0.25">
      <c r="A13" s="39" t="s">
        <v>62</v>
      </c>
      <c r="B13" s="34">
        <v>1.284660281342958</v>
      </c>
      <c r="C13" s="34">
        <v>1.3137029128292739</v>
      </c>
      <c r="D13" s="34">
        <v>1.3048543814976252</v>
      </c>
      <c r="E13" s="34">
        <v>1.2906227080477188</v>
      </c>
      <c r="F13" s="34">
        <v>1.3006493322502373</v>
      </c>
      <c r="G13" s="34">
        <v>1.3137029128292739</v>
      </c>
    </row>
    <row r="15" spans="1:7" x14ac:dyDescent="0.25">
      <c r="A15" s="40" t="s">
        <v>86</v>
      </c>
    </row>
    <row r="16" spans="1:7" ht="30" x14ac:dyDescent="0.25">
      <c r="A16" s="106" t="s">
        <v>75</v>
      </c>
      <c r="B16" s="60" t="s">
        <v>65</v>
      </c>
      <c r="C16" s="60" t="s">
        <v>20</v>
      </c>
      <c r="D16" s="60" t="s">
        <v>21</v>
      </c>
      <c r="E16" s="107" t="s">
        <v>22</v>
      </c>
      <c r="F16" s="60" t="s">
        <v>23</v>
      </c>
      <c r="G16" s="60" t="s">
        <v>24</v>
      </c>
    </row>
    <row r="17" spans="1:7" ht="45" x14ac:dyDescent="0.25">
      <c r="A17" s="36" t="s">
        <v>76</v>
      </c>
      <c r="B17" t="str">
        <f t="shared" ref="B17:G17" si="1">IF(B24&gt;=B26,"Yes","No")</f>
        <v>No</v>
      </c>
      <c r="C17" t="str">
        <f t="shared" si="1"/>
        <v>Yes</v>
      </c>
      <c r="D17" t="str">
        <f t="shared" si="1"/>
        <v>No</v>
      </c>
      <c r="E17" t="str">
        <f t="shared" si="1"/>
        <v>No</v>
      </c>
      <c r="F17" t="str">
        <f t="shared" si="1"/>
        <v>Yes</v>
      </c>
      <c r="G17" t="str">
        <f t="shared" si="1"/>
        <v>No</v>
      </c>
    </row>
    <row r="18" spans="1:7" x14ac:dyDescent="0.25">
      <c r="A18" s="37" t="s">
        <v>77</v>
      </c>
      <c r="B18" t="s">
        <v>68</v>
      </c>
      <c r="C18" t="s">
        <v>69</v>
      </c>
      <c r="D18" t="s">
        <v>68</v>
      </c>
      <c r="E18" t="s">
        <v>68</v>
      </c>
      <c r="F18" t="s">
        <v>68</v>
      </c>
      <c r="G18" t="s">
        <v>68</v>
      </c>
    </row>
    <row r="19" spans="1:7" x14ac:dyDescent="0.25">
      <c r="A19" s="37" t="s">
        <v>78</v>
      </c>
      <c r="B19" t="s">
        <v>69</v>
      </c>
      <c r="C19" t="s">
        <v>68</v>
      </c>
      <c r="D19" t="s">
        <v>69</v>
      </c>
      <c r="E19" t="s">
        <v>69</v>
      </c>
      <c r="F19" t="s">
        <v>69</v>
      </c>
      <c r="G19" t="s">
        <v>69</v>
      </c>
    </row>
    <row r="20" spans="1:7" x14ac:dyDescent="0.25">
      <c r="A20" s="38" t="s">
        <v>79</v>
      </c>
      <c r="B20" s="33">
        <v>0.16198009975254535</v>
      </c>
      <c r="C20" s="33">
        <v>0.16882711483372581</v>
      </c>
      <c r="D20" s="33">
        <v>0.18873527643581234</v>
      </c>
      <c r="E20" s="33">
        <v>0.17114046178758144</v>
      </c>
      <c r="F20" s="33">
        <v>0.15431926854782635</v>
      </c>
      <c r="G20" s="33">
        <v>0.14742287662294176</v>
      </c>
    </row>
    <row r="21" spans="1:7" x14ac:dyDescent="0.25">
      <c r="A21" s="38" t="s">
        <v>80</v>
      </c>
      <c r="B21" s="33">
        <v>0.15170538162483888</v>
      </c>
      <c r="C21" s="33">
        <v>0.13582905630270639</v>
      </c>
      <c r="D21" s="33">
        <v>0.18348449675573242</v>
      </c>
      <c r="E21" s="33">
        <v>0.16593461077321658</v>
      </c>
      <c r="F21" s="33">
        <v>0.11442974747882949</v>
      </c>
      <c r="G21" s="33">
        <v>0.1340654001881679</v>
      </c>
    </row>
    <row r="22" spans="1:7" x14ac:dyDescent="0.25">
      <c r="A22" s="38" t="s">
        <v>81</v>
      </c>
      <c r="B22" s="33">
        <v>2.9813591210066269E-3</v>
      </c>
      <c r="C22" s="33">
        <v>2.5097949104904566E-3</v>
      </c>
      <c r="D22" s="33">
        <v>2.1283903264219047E-3</v>
      </c>
      <c r="E22" s="33">
        <v>2.353657243303772E-3</v>
      </c>
      <c r="F22" s="33">
        <v>2.7499408859963837E-3</v>
      </c>
      <c r="G22" s="33">
        <v>6.3194913712874834E-3</v>
      </c>
    </row>
    <row r="23" spans="1:7" x14ac:dyDescent="0.25">
      <c r="A23" s="38" t="s">
        <v>82</v>
      </c>
      <c r="B23" s="33">
        <v>1.8377227698609256E-3</v>
      </c>
      <c r="C23" s="33">
        <v>1.8659421328759002E-3</v>
      </c>
      <c r="D23" s="33">
        <v>1.2550427553305174E-3</v>
      </c>
      <c r="E23" s="33">
        <v>1.0851351278716227E-3</v>
      </c>
      <c r="F23" s="33">
        <v>1.7484062449794972E-4</v>
      </c>
      <c r="G23" s="33">
        <v>1.4637431666087442E-3</v>
      </c>
    </row>
    <row r="24" spans="1:7" x14ac:dyDescent="0.25">
      <c r="A24" s="39" t="s">
        <v>60</v>
      </c>
      <c r="B24" s="33">
        <v>1.2205124662537474</v>
      </c>
      <c r="C24" s="33">
        <v>1.4965252040721608</v>
      </c>
      <c r="D24" s="33">
        <v>0.33403794916944146</v>
      </c>
      <c r="E24" s="33">
        <v>0.35394179082049537</v>
      </c>
      <c r="F24" s="33">
        <v>3.1293083593994395</v>
      </c>
      <c r="G24" s="33">
        <v>0.46528900029830272</v>
      </c>
    </row>
    <row r="25" spans="1:7" x14ac:dyDescent="0.25">
      <c r="A25" s="39" t="s">
        <v>83</v>
      </c>
      <c r="B25" s="33">
        <v>0.11226599410138345</v>
      </c>
      <c r="C25" s="33">
        <v>7.6990918498752253E-2</v>
      </c>
      <c r="D25" s="33">
        <v>0.37100483844239995</v>
      </c>
      <c r="E25" s="33">
        <v>0.36306581027500384</v>
      </c>
      <c r="F25" s="33">
        <v>2.7610021881185466E-3</v>
      </c>
      <c r="G25" s="33">
        <v>0.32540018518571134</v>
      </c>
    </row>
    <row r="26" spans="1:7" x14ac:dyDescent="0.25">
      <c r="A26" s="39" t="s">
        <v>62</v>
      </c>
      <c r="B26" s="34">
        <v>1.2882531090393678</v>
      </c>
      <c r="C26" s="34">
        <v>1.3367571673273144</v>
      </c>
      <c r="D26" s="34">
        <v>1.3277282090267981</v>
      </c>
      <c r="E26" s="34">
        <v>1.3137029128292739</v>
      </c>
      <c r="F26" s="34">
        <v>1.3277282090267981</v>
      </c>
      <c r="G26" s="34">
        <v>1.3634303180205409</v>
      </c>
    </row>
    <row r="28" spans="1:7" x14ac:dyDescent="0.25">
      <c r="A28" s="40" t="s">
        <v>48</v>
      </c>
    </row>
    <row r="29" spans="1:7" ht="30" x14ac:dyDescent="0.25">
      <c r="A29" s="106" t="s">
        <v>75</v>
      </c>
      <c r="B29" s="60" t="s">
        <v>65</v>
      </c>
      <c r="C29" s="60" t="s">
        <v>20</v>
      </c>
      <c r="D29" s="60" t="s">
        <v>21</v>
      </c>
      <c r="E29" s="107" t="s">
        <v>22</v>
      </c>
      <c r="F29" s="60" t="s">
        <v>23</v>
      </c>
      <c r="G29" s="60" t="s">
        <v>24</v>
      </c>
    </row>
    <row r="30" spans="1:7" ht="45" x14ac:dyDescent="0.25">
      <c r="A30" s="36" t="s">
        <v>76</v>
      </c>
      <c r="B30" t="str">
        <f t="shared" ref="B30:G30" si="2">IF(B37&gt;=B39,"Yes","No")</f>
        <v>Yes</v>
      </c>
      <c r="C30" t="str">
        <f t="shared" si="2"/>
        <v>Yes</v>
      </c>
      <c r="D30" t="str">
        <f t="shared" si="2"/>
        <v>No</v>
      </c>
      <c r="E30" t="str">
        <f t="shared" si="2"/>
        <v>Yes</v>
      </c>
      <c r="F30" t="str">
        <f t="shared" si="2"/>
        <v>No</v>
      </c>
      <c r="G30" t="str">
        <f t="shared" si="2"/>
        <v>No</v>
      </c>
    </row>
    <row r="31" spans="1:7" x14ac:dyDescent="0.25">
      <c r="A31" s="37" t="s">
        <v>77</v>
      </c>
      <c r="B31" t="s">
        <v>68</v>
      </c>
      <c r="C31" t="s">
        <v>68</v>
      </c>
      <c r="D31" t="s">
        <v>69</v>
      </c>
      <c r="E31" t="s">
        <v>68</v>
      </c>
      <c r="F31" t="s">
        <v>68</v>
      </c>
      <c r="G31" t="s">
        <v>68</v>
      </c>
    </row>
    <row r="32" spans="1:7" x14ac:dyDescent="0.25">
      <c r="A32" s="37" t="s">
        <v>78</v>
      </c>
      <c r="B32" t="s">
        <v>69</v>
      </c>
      <c r="C32" t="s">
        <v>69</v>
      </c>
      <c r="D32" t="s">
        <v>68</v>
      </c>
      <c r="E32" t="s">
        <v>69</v>
      </c>
      <c r="F32" t="s">
        <v>69</v>
      </c>
      <c r="G32" t="s">
        <v>69</v>
      </c>
    </row>
    <row r="33" spans="1:7" x14ac:dyDescent="0.25">
      <c r="A33" s="38" t="s">
        <v>79</v>
      </c>
      <c r="B33" s="33">
        <v>0.11894569753204316</v>
      </c>
      <c r="C33" s="33">
        <v>0.13688960086967733</v>
      </c>
      <c r="D33" s="33">
        <v>0.1153988752656101</v>
      </c>
      <c r="E33" s="33">
        <v>0.11076048676502448</v>
      </c>
      <c r="F33" s="33">
        <v>0.12087798675195138</v>
      </c>
      <c r="G33" s="33">
        <v>0.13955579330414378</v>
      </c>
    </row>
    <row r="34" spans="1:7" x14ac:dyDescent="0.25">
      <c r="A34" s="38" t="s">
        <v>80</v>
      </c>
      <c r="B34" s="33">
        <v>0.10384784664066038</v>
      </c>
      <c r="C34" s="33">
        <v>8.5816517528972222E-2</v>
      </c>
      <c r="D34" s="33">
        <v>0.10370955719606879</v>
      </c>
      <c r="E34" s="33">
        <v>8.3087653245985646E-2</v>
      </c>
      <c r="F34" s="33">
        <v>0.10773481225368187</v>
      </c>
      <c r="G34" s="33">
        <v>0.12043199860057249</v>
      </c>
    </row>
    <row r="35" spans="1:7" x14ac:dyDescent="0.25">
      <c r="A35" s="38" t="s">
        <v>81</v>
      </c>
      <c r="B35" s="33">
        <v>4.8668966817211751E-3</v>
      </c>
      <c r="C35" s="33">
        <v>1.4028369603336886E-2</v>
      </c>
      <c r="D35" s="33">
        <v>1.182061506270014E-2</v>
      </c>
      <c r="E35" s="33">
        <v>2.5247747985751154E-3</v>
      </c>
      <c r="F35" s="33">
        <v>1.6911868197789094E-3</v>
      </c>
      <c r="G35" s="33">
        <v>9.6026326699639418E-3</v>
      </c>
    </row>
    <row r="36" spans="1:7" x14ac:dyDescent="0.25">
      <c r="A36" s="38" t="s">
        <v>82</v>
      </c>
      <c r="B36" s="33">
        <v>6.8293855512523401E-3</v>
      </c>
      <c r="C36" s="33">
        <v>2.5281922628678987E-3</v>
      </c>
      <c r="D36" s="33">
        <v>3.7306929429146794E-3</v>
      </c>
      <c r="E36" s="33">
        <v>2.7737883100645185E-3</v>
      </c>
      <c r="F36" s="33">
        <v>1.1209547410442779E-2</v>
      </c>
      <c r="G36" s="33">
        <v>8.7962582681931384E-4</v>
      </c>
    </row>
    <row r="37" spans="1:7" x14ac:dyDescent="0.25">
      <c r="A37" s="39" t="s">
        <v>60</v>
      </c>
      <c r="B37" s="33">
        <v>1.9131249936834214</v>
      </c>
      <c r="C37" s="33">
        <v>1.7875472094470068</v>
      </c>
      <c r="D37" s="33">
        <v>0.60304579610916409</v>
      </c>
      <c r="E37" s="33">
        <v>2.6304083098089763</v>
      </c>
      <c r="F37" s="33">
        <v>0.8364255596716339</v>
      </c>
      <c r="G37" s="33">
        <v>0.92737645988297346</v>
      </c>
    </row>
    <row r="38" spans="1:7" x14ac:dyDescent="0.25">
      <c r="A38" s="39" t="s">
        <v>83</v>
      </c>
      <c r="B38" s="33">
        <v>2.8250770181108269E-2</v>
      </c>
      <c r="C38" s="33">
        <v>4.2989717678524511E-2</v>
      </c>
      <c r="D38" s="33">
        <v>0.27418657850475975</v>
      </c>
      <c r="E38" s="33">
        <v>5.0158045063988903E-3</v>
      </c>
      <c r="F38" s="33">
        <v>0.20284150126964057</v>
      </c>
      <c r="G38" s="33">
        <v>0.18113028512783758</v>
      </c>
    </row>
    <row r="39" spans="1:7" x14ac:dyDescent="0.25">
      <c r="A39" s="39" t="s">
        <v>62</v>
      </c>
      <c r="B39" s="34">
        <v>1.283837617930448</v>
      </c>
      <c r="C39" s="34">
        <v>1.3163450726738706</v>
      </c>
      <c r="D39" s="34">
        <v>1.2934205074909773</v>
      </c>
      <c r="E39" s="34">
        <v>1.2910288987408942</v>
      </c>
      <c r="F39" s="34">
        <v>1.2934205074909773</v>
      </c>
      <c r="G39" s="34">
        <v>1.3149718642705173</v>
      </c>
    </row>
    <row r="41" spans="1:7" x14ac:dyDescent="0.25">
      <c r="A41" s="40" t="s">
        <v>87</v>
      </c>
    </row>
    <row r="42" spans="1:7" ht="30" x14ac:dyDescent="0.25">
      <c r="A42" s="106" t="s">
        <v>75</v>
      </c>
      <c r="B42" s="60" t="s">
        <v>65</v>
      </c>
      <c r="C42" s="60" t="s">
        <v>20</v>
      </c>
      <c r="D42" s="60" t="s">
        <v>21</v>
      </c>
      <c r="E42" s="107" t="s">
        <v>22</v>
      </c>
      <c r="F42" s="60" t="s">
        <v>23</v>
      </c>
      <c r="G42" s="60" t="s">
        <v>24</v>
      </c>
    </row>
    <row r="43" spans="1:7" ht="45" x14ac:dyDescent="0.25">
      <c r="A43" s="36" t="s">
        <v>76</v>
      </c>
      <c r="B43" t="str">
        <f t="shared" ref="B43:G43" si="3">IF(B50&gt;=B52,"Yes","No")</f>
        <v>Yes</v>
      </c>
      <c r="C43" t="str">
        <f t="shared" si="3"/>
        <v>No</v>
      </c>
      <c r="D43" t="str">
        <f t="shared" si="3"/>
        <v>No</v>
      </c>
      <c r="E43" t="str">
        <f t="shared" si="3"/>
        <v>No</v>
      </c>
      <c r="F43" t="str">
        <f t="shared" si="3"/>
        <v>Yes</v>
      </c>
      <c r="G43" t="str">
        <f t="shared" si="3"/>
        <v>Yes</v>
      </c>
    </row>
    <row r="44" spans="1:7" x14ac:dyDescent="0.25">
      <c r="A44" s="37" t="s">
        <v>77</v>
      </c>
      <c r="B44" t="s">
        <v>69</v>
      </c>
      <c r="C44" t="s">
        <v>69</v>
      </c>
      <c r="D44" t="s">
        <v>69</v>
      </c>
      <c r="E44" t="s">
        <v>69</v>
      </c>
      <c r="F44" t="s">
        <v>69</v>
      </c>
      <c r="G44" t="s">
        <v>69</v>
      </c>
    </row>
    <row r="45" spans="1:7" x14ac:dyDescent="0.25">
      <c r="A45" s="37" t="s">
        <v>78</v>
      </c>
      <c r="B45" t="s">
        <v>68</v>
      </c>
      <c r="C45" t="s">
        <v>68</v>
      </c>
      <c r="D45" t="s">
        <v>68</v>
      </c>
      <c r="E45" t="s">
        <v>68</v>
      </c>
      <c r="F45" t="s">
        <v>68</v>
      </c>
      <c r="G45" t="s">
        <v>68</v>
      </c>
    </row>
    <row r="46" spans="1:7" x14ac:dyDescent="0.25">
      <c r="A46" s="38" t="s">
        <v>79</v>
      </c>
      <c r="B46" s="33">
        <v>0.20422260089451999</v>
      </c>
      <c r="C46" s="33">
        <v>0.15991558056914917</v>
      </c>
      <c r="D46" s="33">
        <v>0.18955475134655703</v>
      </c>
      <c r="E46" s="33">
        <v>0.23211406164521609</v>
      </c>
      <c r="F46" s="33">
        <v>0.22149441476630125</v>
      </c>
      <c r="G46" s="33">
        <v>0.19724327589180199</v>
      </c>
    </row>
    <row r="47" spans="1:7" x14ac:dyDescent="0.25">
      <c r="A47" s="38" t="s">
        <v>80</v>
      </c>
      <c r="B47" s="33">
        <v>0.1712792246079666</v>
      </c>
      <c r="C47" s="33">
        <v>0.1506393814801627</v>
      </c>
      <c r="D47" s="33">
        <v>0.17411408327651653</v>
      </c>
      <c r="E47" s="33">
        <v>0.20349734547906814</v>
      </c>
      <c r="F47" s="33">
        <v>0.15663748470054253</v>
      </c>
      <c r="G47" s="33">
        <v>0.14810591428120731</v>
      </c>
    </row>
    <row r="48" spans="1:7" x14ac:dyDescent="0.25">
      <c r="A48" s="38" t="s">
        <v>81</v>
      </c>
      <c r="B48" s="33">
        <v>2.9846062977693039E-3</v>
      </c>
      <c r="C48" s="33">
        <v>4.9120767443225459E-3</v>
      </c>
      <c r="D48" s="33">
        <v>8.0293797694795091E-4</v>
      </c>
      <c r="E48" s="33">
        <v>6.629762786629927E-3</v>
      </c>
      <c r="F48" s="33">
        <v>8.0866672179078869E-4</v>
      </c>
      <c r="G48" s="33">
        <v>1.3736590752791837E-3</v>
      </c>
    </row>
    <row r="49" spans="1:7" x14ac:dyDescent="0.25">
      <c r="A49" s="38" t="s">
        <v>82</v>
      </c>
      <c r="B49" s="33">
        <v>2.8848963951910293E-3</v>
      </c>
      <c r="C49" s="33">
        <v>5.9740141958621804E-3</v>
      </c>
      <c r="D49" s="33">
        <v>1.4222922607524619E-3</v>
      </c>
      <c r="E49" s="33">
        <v>2.2119810174188901E-3</v>
      </c>
      <c r="F49" s="33">
        <v>2.8652300206052522E-3</v>
      </c>
      <c r="G49" s="33">
        <v>8.8075307979290987E-4</v>
      </c>
    </row>
    <row r="50" spans="1:7" x14ac:dyDescent="0.25">
      <c r="A50" s="39" t="s">
        <v>60</v>
      </c>
      <c r="B50" s="33">
        <v>3.5384748317862513</v>
      </c>
      <c r="C50" s="33">
        <v>0.26671984909090973</v>
      </c>
      <c r="D50" s="33">
        <v>1.2089169851976942</v>
      </c>
      <c r="E50" s="33">
        <v>1.2040506718345008</v>
      </c>
      <c r="F50" s="33">
        <v>4.243669863058293</v>
      </c>
      <c r="G50" s="33">
        <v>3.3721201621856371</v>
      </c>
    </row>
    <row r="51" spans="1:7" x14ac:dyDescent="0.25">
      <c r="A51" s="39" t="s">
        <v>83</v>
      </c>
      <c r="B51" s="33">
        <v>2.780957750887747E-4</v>
      </c>
      <c r="C51" s="33">
        <v>0.3965459363445113</v>
      </c>
      <c r="D51" s="33">
        <v>0.12076230360938603</v>
      </c>
      <c r="E51" s="33">
        <v>0.12098325788574715</v>
      </c>
      <c r="F51" s="33">
        <v>1.9897336187146174E-4</v>
      </c>
      <c r="G51" s="33">
        <v>1.5999621930231603E-3</v>
      </c>
    </row>
    <row r="52" spans="1:7" x14ac:dyDescent="0.25">
      <c r="A52" s="39" t="s">
        <v>62</v>
      </c>
      <c r="B52" s="34">
        <v>1.2879979637025276</v>
      </c>
      <c r="C52" s="34">
        <v>1.3367571673273144</v>
      </c>
      <c r="D52" s="34">
        <v>1.3277282090267981</v>
      </c>
      <c r="E52" s="34">
        <v>1.3231878738651732</v>
      </c>
      <c r="F52" s="34">
        <v>1.3253407069850465</v>
      </c>
      <c r="G52" s="34">
        <v>1.3277282090267981</v>
      </c>
    </row>
    <row r="54" spans="1:7" x14ac:dyDescent="0.25">
      <c r="A54" s="40" t="s">
        <v>88</v>
      </c>
    </row>
    <row r="55" spans="1:7" ht="30" x14ac:dyDescent="0.25">
      <c r="A55" s="106" t="s">
        <v>75</v>
      </c>
      <c r="B55" s="60" t="s">
        <v>65</v>
      </c>
      <c r="C55" s="60" t="s">
        <v>20</v>
      </c>
      <c r="D55" s="60" t="s">
        <v>21</v>
      </c>
      <c r="E55" s="107" t="s">
        <v>22</v>
      </c>
      <c r="F55" s="60" t="s">
        <v>23</v>
      </c>
      <c r="G55" s="60" t="s">
        <v>24</v>
      </c>
    </row>
    <row r="56" spans="1:7" ht="45" x14ac:dyDescent="0.25">
      <c r="A56" s="36" t="s">
        <v>76</v>
      </c>
      <c r="B56" t="str">
        <f t="shared" ref="B56:G56" si="4">IF(B63&gt;=B65,"Yes","No")</f>
        <v>Yes</v>
      </c>
      <c r="C56" t="str">
        <f t="shared" si="4"/>
        <v>Yes</v>
      </c>
      <c r="D56" t="str">
        <f t="shared" si="4"/>
        <v>Yes</v>
      </c>
      <c r="E56" t="str">
        <f t="shared" si="4"/>
        <v>Yes</v>
      </c>
      <c r="F56" t="str">
        <f t="shared" si="4"/>
        <v>Yes</v>
      </c>
      <c r="G56" t="str">
        <f t="shared" si="4"/>
        <v>No</v>
      </c>
    </row>
    <row r="57" spans="1:7" x14ac:dyDescent="0.25">
      <c r="A57" s="37" t="s">
        <v>77</v>
      </c>
      <c r="B57" t="s">
        <v>69</v>
      </c>
      <c r="C57" t="s">
        <v>69</v>
      </c>
      <c r="D57" t="s">
        <v>69</v>
      </c>
      <c r="E57" t="s">
        <v>69</v>
      </c>
      <c r="F57" t="s">
        <v>69</v>
      </c>
      <c r="G57" t="s">
        <v>69</v>
      </c>
    </row>
    <row r="58" spans="1:7" x14ac:dyDescent="0.25">
      <c r="A58" s="37" t="s">
        <v>78</v>
      </c>
      <c r="B58" t="s">
        <v>68</v>
      </c>
      <c r="C58" t="s">
        <v>68</v>
      </c>
      <c r="D58" t="s">
        <v>68</v>
      </c>
      <c r="E58" t="s">
        <v>68</v>
      </c>
      <c r="F58" t="s">
        <v>68</v>
      </c>
      <c r="G58" t="s">
        <v>68</v>
      </c>
    </row>
    <row r="59" spans="1:7" x14ac:dyDescent="0.25">
      <c r="A59" s="38" t="s">
        <v>79</v>
      </c>
      <c r="B59" s="33">
        <v>9.0908266226651227E-2</v>
      </c>
      <c r="C59" s="33">
        <v>0.10610651821124155</v>
      </c>
      <c r="D59" s="33">
        <v>9.5147918715780128E-2</v>
      </c>
      <c r="E59" s="33">
        <v>0.11075156126358422</v>
      </c>
      <c r="F59" s="33">
        <v>7.9660916674753487E-2</v>
      </c>
      <c r="G59" s="33">
        <v>7.2314062829600498E-2</v>
      </c>
    </row>
    <row r="60" spans="1:7" x14ac:dyDescent="0.25">
      <c r="A60" s="38" t="s">
        <v>80</v>
      </c>
      <c r="B60" s="33">
        <v>5.6594446878781159E-2</v>
      </c>
      <c r="C60" s="33">
        <v>6.2651246148002798E-2</v>
      </c>
      <c r="D60" s="33">
        <v>5.2873596217820285E-2</v>
      </c>
      <c r="E60" s="33">
        <v>6.2228759624797285E-2</v>
      </c>
      <c r="F60" s="33">
        <v>4.3399491014423759E-2</v>
      </c>
      <c r="G60" s="33">
        <v>6.7827254677926774E-2</v>
      </c>
    </row>
    <row r="61" spans="1:7" x14ac:dyDescent="0.25">
      <c r="A61" s="38" t="s">
        <v>81</v>
      </c>
      <c r="B61" s="33">
        <v>2.2016863943857771E-3</v>
      </c>
      <c r="C61" s="33">
        <v>2.9070262206044835E-3</v>
      </c>
      <c r="D61" s="33">
        <v>3.3601490145144281E-3</v>
      </c>
      <c r="E61" s="33">
        <v>1.3807792679336206E-3</v>
      </c>
      <c r="F61" s="33">
        <v>1.5904663317158742E-3</v>
      </c>
      <c r="G61" s="33">
        <v>1.8233472041127839E-3</v>
      </c>
    </row>
    <row r="62" spans="1:7" x14ac:dyDescent="0.25">
      <c r="A62" s="38" t="s">
        <v>82</v>
      </c>
      <c r="B62" s="33">
        <v>1.1254429720528941E-3</v>
      </c>
      <c r="C62" s="33">
        <v>8.5391792470932077E-4</v>
      </c>
      <c r="D62" s="33">
        <v>3.7948181038949572E-4</v>
      </c>
      <c r="E62" s="33">
        <v>7.9688861023960607E-4</v>
      </c>
      <c r="F62" s="33">
        <v>9.42575283286098E-4</v>
      </c>
      <c r="G62" s="33">
        <v>3.2221397619502899E-3</v>
      </c>
    </row>
    <row r="63" spans="1:7" x14ac:dyDescent="0.25">
      <c r="A63" s="39" t="s">
        <v>60</v>
      </c>
      <c r="B63" s="33">
        <v>4.7613880280693932</v>
      </c>
      <c r="C63" s="33">
        <v>1.7356799898777073</v>
      </c>
      <c r="D63" s="33">
        <v>2.7035251975768211</v>
      </c>
      <c r="E63" s="33">
        <v>4.0591187785154865</v>
      </c>
      <c r="F63" s="33">
        <v>2.9954098315197526</v>
      </c>
      <c r="G63" s="33">
        <v>0.19868677616048311</v>
      </c>
    </row>
    <row r="64" spans="1:7" x14ac:dyDescent="0.25">
      <c r="A64" s="39" t="s">
        <v>83</v>
      </c>
      <c r="B64" s="33">
        <v>2.7342064315009532E-6</v>
      </c>
      <c r="C64" s="33">
        <v>6.0417492800491662E-2</v>
      </c>
      <c r="D64" s="33">
        <v>6.8360450764540686E-3</v>
      </c>
      <c r="E64" s="33">
        <v>2.2687138115042534E-4</v>
      </c>
      <c r="F64" s="33">
        <v>2.6279574313067188E-3</v>
      </c>
      <c r="G64" s="33">
        <v>0.42268210671470824</v>
      </c>
    </row>
    <row r="65" spans="1:7" x14ac:dyDescent="0.25">
      <c r="A65" s="39" t="s">
        <v>62</v>
      </c>
      <c r="B65" s="34">
        <v>1.2887061912215023</v>
      </c>
      <c r="C65" s="34">
        <v>1.3968153097438645</v>
      </c>
      <c r="D65" s="34">
        <v>1.3253407069850465</v>
      </c>
      <c r="E65" s="34">
        <v>1.3178359336731498</v>
      </c>
      <c r="F65" s="34">
        <v>1.3085727931295197</v>
      </c>
      <c r="G65" s="34">
        <v>1.3450303744546506</v>
      </c>
    </row>
    <row r="67" spans="1:7" x14ac:dyDescent="0.25">
      <c r="A67" s="40" t="s">
        <v>51</v>
      </c>
    </row>
    <row r="68" spans="1:7" ht="30" x14ac:dyDescent="0.25">
      <c r="A68" s="106" t="s">
        <v>75</v>
      </c>
      <c r="B68" s="60" t="s">
        <v>65</v>
      </c>
      <c r="C68" s="60" t="s">
        <v>20</v>
      </c>
      <c r="D68" s="60" t="s">
        <v>21</v>
      </c>
      <c r="E68" s="107" t="s">
        <v>22</v>
      </c>
      <c r="F68" s="60" t="s">
        <v>23</v>
      </c>
      <c r="G68" s="60" t="s">
        <v>24</v>
      </c>
    </row>
    <row r="69" spans="1:7" ht="45" x14ac:dyDescent="0.25">
      <c r="A69" s="36" t="s">
        <v>76</v>
      </c>
      <c r="B69" t="str">
        <f t="shared" ref="B69:G69" si="5">IF(B76&gt;=B78,"Yes","No")</f>
        <v>Yes</v>
      </c>
      <c r="C69" t="str">
        <f t="shared" si="5"/>
        <v>Yes</v>
      </c>
      <c r="D69" t="str">
        <f t="shared" si="5"/>
        <v>No</v>
      </c>
      <c r="E69" t="str">
        <f t="shared" si="5"/>
        <v>Yes</v>
      </c>
      <c r="F69" t="str">
        <f t="shared" si="5"/>
        <v>Yes</v>
      </c>
      <c r="G69" t="str">
        <f t="shared" si="5"/>
        <v>Yes</v>
      </c>
    </row>
    <row r="70" spans="1:7" x14ac:dyDescent="0.25">
      <c r="A70" s="37" t="s">
        <v>77</v>
      </c>
      <c r="B70" t="s">
        <v>69</v>
      </c>
      <c r="C70" t="s">
        <v>68</v>
      </c>
      <c r="D70" t="s">
        <v>69</v>
      </c>
      <c r="E70" t="s">
        <v>69</v>
      </c>
      <c r="F70" t="s">
        <v>69</v>
      </c>
      <c r="G70" t="s">
        <v>69</v>
      </c>
    </row>
    <row r="71" spans="1:7" x14ac:dyDescent="0.25">
      <c r="A71" s="37" t="s">
        <v>78</v>
      </c>
      <c r="B71" t="s">
        <v>68</v>
      </c>
      <c r="C71" t="s">
        <v>69</v>
      </c>
      <c r="D71" t="s">
        <v>68</v>
      </c>
      <c r="E71" t="s">
        <v>68</v>
      </c>
      <c r="F71" t="s">
        <v>68</v>
      </c>
      <c r="G71" t="s">
        <v>68</v>
      </c>
    </row>
    <row r="72" spans="1:7" x14ac:dyDescent="0.25">
      <c r="A72" s="38" t="s">
        <v>79</v>
      </c>
      <c r="B72" s="33">
        <v>0.16055652662502179</v>
      </c>
      <c r="C72" s="33">
        <v>0.16843970346651713</v>
      </c>
      <c r="D72" s="33">
        <v>0.18184896132517639</v>
      </c>
      <c r="E72" s="33">
        <v>0.14289997851974018</v>
      </c>
      <c r="F72" s="33">
        <v>0.17676886818619428</v>
      </c>
      <c r="G72" s="33">
        <v>0.15492335473753152</v>
      </c>
    </row>
    <row r="73" spans="1:7" x14ac:dyDescent="0.25">
      <c r="A73" s="38" t="s">
        <v>80</v>
      </c>
      <c r="B73" s="33">
        <v>0.13081934463190389</v>
      </c>
      <c r="C73" s="33">
        <v>0.14674055527173066</v>
      </c>
      <c r="D73" s="33">
        <v>0.15372520984630356</v>
      </c>
      <c r="E73" s="33">
        <v>0.11132217565563537</v>
      </c>
      <c r="F73" s="33">
        <v>0.10918511000836013</v>
      </c>
      <c r="G73" s="33">
        <v>0.13046685820628032</v>
      </c>
    </row>
    <row r="74" spans="1:7" x14ac:dyDescent="0.25">
      <c r="A74" s="38" t="s">
        <v>81</v>
      </c>
      <c r="B74" s="33">
        <v>8.4070820662561097E-3</v>
      </c>
      <c r="C74" s="33">
        <v>3.831176452983984E-3</v>
      </c>
      <c r="D74" s="33">
        <v>2.0470972776831693E-2</v>
      </c>
      <c r="E74" s="33">
        <v>2.2725000738925485E-3</v>
      </c>
      <c r="F74" s="33">
        <v>1.0940710441420714E-2</v>
      </c>
      <c r="G74" s="33">
        <v>6.4770584020363052E-3</v>
      </c>
    </row>
    <row r="75" spans="1:7" x14ac:dyDescent="0.25">
      <c r="A75" s="38" t="s">
        <v>82</v>
      </c>
      <c r="B75" s="33">
        <v>2.3458488870788481E-3</v>
      </c>
      <c r="C75" s="33">
        <v>2.2335009463568768E-3</v>
      </c>
      <c r="D75" s="33">
        <v>3.526463442276368E-3</v>
      </c>
      <c r="E75" s="33">
        <v>1.2291734890602574E-4</v>
      </c>
      <c r="F75" s="33">
        <v>1.6369285989608808E-3</v>
      </c>
      <c r="G75" s="33">
        <v>4.8736889124584943E-4</v>
      </c>
    </row>
    <row r="76" spans="1:7" x14ac:dyDescent="0.25">
      <c r="A76" s="39" t="s">
        <v>60</v>
      </c>
      <c r="B76" s="33">
        <v>3.9680202204676185</v>
      </c>
      <c r="C76" s="33">
        <v>1.4376940878701776</v>
      </c>
      <c r="D76" s="33">
        <v>1.0886358986125553</v>
      </c>
      <c r="E76" s="33">
        <v>4.717055933308254</v>
      </c>
      <c r="F76" s="33">
        <v>4.1198130314205965</v>
      </c>
      <c r="G76" s="33">
        <v>1.4801550911781154</v>
      </c>
    </row>
    <row r="77" spans="1:7" x14ac:dyDescent="0.25">
      <c r="A77" s="39" t="s">
        <v>83</v>
      </c>
      <c r="B77" s="33">
        <v>4.6679420940712257E-5</v>
      </c>
      <c r="C77" s="33">
        <v>7.843841565790971E-2</v>
      </c>
      <c r="D77" s="33">
        <v>0.14141512231018782</v>
      </c>
      <c r="E77" s="33">
        <v>7.3631206373378951E-6</v>
      </c>
      <c r="F77" s="33">
        <v>6.6839633136610266E-5</v>
      </c>
      <c r="G77" s="33">
        <v>7.5203513036916428E-2</v>
      </c>
    </row>
    <row r="78" spans="1:7" x14ac:dyDescent="0.25">
      <c r="A78" s="39" t="s">
        <v>62</v>
      </c>
      <c r="B78" s="34">
        <v>1.2847543683958909</v>
      </c>
      <c r="C78" s="34">
        <v>1.2990687847477498</v>
      </c>
      <c r="D78" s="34">
        <v>1.3030770526071962</v>
      </c>
      <c r="E78" s="34">
        <v>1.2958210935157342</v>
      </c>
      <c r="F78" s="34">
        <v>1.2977298427910675</v>
      </c>
      <c r="G78" s="34">
        <v>1.3137029128292739</v>
      </c>
    </row>
    <row r="80" spans="1:7" x14ac:dyDescent="0.25">
      <c r="A80" s="40" t="s">
        <v>89</v>
      </c>
    </row>
    <row r="81" spans="1:7" ht="30" x14ac:dyDescent="0.25">
      <c r="A81" s="106" t="s">
        <v>75</v>
      </c>
      <c r="B81" s="60" t="s">
        <v>65</v>
      </c>
      <c r="C81" s="60" t="s">
        <v>20</v>
      </c>
      <c r="D81" s="60" t="s">
        <v>21</v>
      </c>
      <c r="E81" s="107" t="s">
        <v>22</v>
      </c>
      <c r="F81" s="60" t="s">
        <v>23</v>
      </c>
      <c r="G81" s="60" t="s">
        <v>24</v>
      </c>
    </row>
    <row r="82" spans="1:7" ht="45" x14ac:dyDescent="0.25">
      <c r="A82" s="36" t="s">
        <v>76</v>
      </c>
      <c r="B82" t="str">
        <f t="shared" ref="B82:G82" si="6">IF(B89&gt;=B91,"Yes","No")</f>
        <v>Yes</v>
      </c>
      <c r="C82" t="str">
        <f t="shared" si="6"/>
        <v>No</v>
      </c>
      <c r="D82" t="str">
        <f t="shared" si="6"/>
        <v>No</v>
      </c>
      <c r="E82" t="str">
        <f t="shared" si="6"/>
        <v>No</v>
      </c>
      <c r="F82" t="str">
        <f t="shared" si="6"/>
        <v>Yes</v>
      </c>
      <c r="G82" t="str">
        <f t="shared" si="6"/>
        <v>No</v>
      </c>
    </row>
    <row r="83" spans="1:7" x14ac:dyDescent="0.25">
      <c r="A83" s="37" t="s">
        <v>77</v>
      </c>
      <c r="B83" t="s">
        <v>69</v>
      </c>
      <c r="C83" t="s">
        <v>68</v>
      </c>
      <c r="D83" t="s">
        <v>69</v>
      </c>
      <c r="E83" t="s">
        <v>69</v>
      </c>
      <c r="F83" t="s">
        <v>69</v>
      </c>
      <c r="G83" t="s">
        <v>69</v>
      </c>
    </row>
    <row r="84" spans="1:7" x14ac:dyDescent="0.25">
      <c r="A84" s="37" t="s">
        <v>78</v>
      </c>
      <c r="B84" t="s">
        <v>68</v>
      </c>
      <c r="C84" t="s">
        <v>69</v>
      </c>
      <c r="D84" t="s">
        <v>68</v>
      </c>
      <c r="E84" t="s">
        <v>68</v>
      </c>
      <c r="F84" t="s">
        <v>68</v>
      </c>
      <c r="G84" t="s">
        <v>68</v>
      </c>
    </row>
    <row r="85" spans="1:7" x14ac:dyDescent="0.25">
      <c r="A85" s="38" t="s">
        <v>79</v>
      </c>
      <c r="B85" s="33">
        <v>19.01287966451477</v>
      </c>
      <c r="C85" s="33">
        <v>20.626293418261664</v>
      </c>
      <c r="D85" s="33">
        <v>15.253955869366836</v>
      </c>
      <c r="E85" s="33">
        <v>17.305870872450328</v>
      </c>
      <c r="F85" s="33">
        <v>23.748983567457596</v>
      </c>
      <c r="G85" s="33">
        <v>21.107360818412424</v>
      </c>
    </row>
    <row r="86" spans="1:7" x14ac:dyDescent="0.25">
      <c r="A86" s="38" t="s">
        <v>80</v>
      </c>
      <c r="B86" s="33">
        <v>17.220173915166075</v>
      </c>
      <c r="C86" s="33">
        <v>16.352221989584681</v>
      </c>
      <c r="D86" s="33">
        <v>14.441120381558223</v>
      </c>
      <c r="E86" s="33">
        <v>15.262759856041859</v>
      </c>
      <c r="F86" s="33">
        <v>17.605028396411111</v>
      </c>
      <c r="G86" s="33">
        <v>21.099559181333586</v>
      </c>
    </row>
    <row r="87" spans="1:7" x14ac:dyDescent="0.25">
      <c r="A87" s="38" t="s">
        <v>81</v>
      </c>
      <c r="B87" s="33">
        <v>25.720717316338806</v>
      </c>
      <c r="C87" s="33">
        <v>77.800194880723268</v>
      </c>
      <c r="D87" s="33">
        <v>6.0081647669613254</v>
      </c>
      <c r="E87" s="33">
        <v>10.687482069925817</v>
      </c>
      <c r="F87" s="33">
        <v>7.3594596369939076</v>
      </c>
      <c r="G87" s="33">
        <v>33.057937800735914</v>
      </c>
    </row>
    <row r="88" spans="1:7" x14ac:dyDescent="0.25">
      <c r="A88" s="38" t="s">
        <v>82</v>
      </c>
      <c r="B88" s="33">
        <v>66.477380656203891</v>
      </c>
      <c r="C88" s="33">
        <v>27.379517704449995</v>
      </c>
      <c r="D88" s="33">
        <v>57.824539394533943</v>
      </c>
      <c r="E88" s="33">
        <v>33.186713561846197</v>
      </c>
      <c r="F88" s="33">
        <v>59.634365498820017</v>
      </c>
      <c r="G88" s="33">
        <v>142.41832842877221</v>
      </c>
    </row>
    <row r="89" spans="1:7" x14ac:dyDescent="0.25">
      <c r="A89" s="39" t="s">
        <v>60</v>
      </c>
      <c r="B89" s="33">
        <v>1.5395808013552654</v>
      </c>
      <c r="C89" s="33">
        <v>1.2502505109790172</v>
      </c>
      <c r="D89" s="33">
        <v>0.3580912567686711</v>
      </c>
      <c r="E89" s="33">
        <v>1.2596147430229798</v>
      </c>
      <c r="F89" s="33">
        <v>3.1846880855078301</v>
      </c>
      <c r="G89" s="33">
        <v>1.8099791041927054E-3</v>
      </c>
    </row>
    <row r="90" spans="1:7" x14ac:dyDescent="0.25">
      <c r="A90" s="39" t="s">
        <v>83</v>
      </c>
      <c r="B90" s="33">
        <v>6.3241571791303713E-2</v>
      </c>
      <c r="C90" s="33">
        <v>0.1166228066392237</v>
      </c>
      <c r="D90" s="33">
        <v>0.36301124462161516</v>
      </c>
      <c r="E90" s="33">
        <v>0.10892597460605286</v>
      </c>
      <c r="F90" s="33">
        <v>2.2295392737562286E-3</v>
      </c>
      <c r="G90" s="33">
        <v>0.49929412710932486</v>
      </c>
    </row>
    <row r="91" spans="1:7" x14ac:dyDescent="0.25">
      <c r="A91" s="39" t="s">
        <v>62</v>
      </c>
      <c r="B91" s="34">
        <v>1.2891560535165116</v>
      </c>
      <c r="C91" s="34">
        <v>1.3501712887800554</v>
      </c>
      <c r="D91" s="34">
        <v>1.3501712887800554</v>
      </c>
      <c r="E91" s="34">
        <v>1.3114336473015527</v>
      </c>
      <c r="F91" s="34">
        <v>1.3231878738651732</v>
      </c>
      <c r="G91" s="34">
        <v>1.3634303180205409</v>
      </c>
    </row>
    <row r="93" spans="1:7" x14ac:dyDescent="0.25">
      <c r="A93" s="40" t="s">
        <v>53</v>
      </c>
    </row>
    <row r="94" spans="1:7" ht="30" x14ac:dyDescent="0.25">
      <c r="A94" s="106" t="s">
        <v>75</v>
      </c>
      <c r="B94" s="60" t="s">
        <v>65</v>
      </c>
      <c r="C94" s="60" t="s">
        <v>20</v>
      </c>
      <c r="D94" s="60" t="s">
        <v>21</v>
      </c>
      <c r="E94" s="107" t="s">
        <v>22</v>
      </c>
      <c r="F94" s="60" t="s">
        <v>23</v>
      </c>
      <c r="G94" s="60" t="s">
        <v>24</v>
      </c>
    </row>
    <row r="95" spans="1:7" ht="45" x14ac:dyDescent="0.25">
      <c r="A95" s="36" t="s">
        <v>76</v>
      </c>
      <c r="B95" t="str">
        <f t="shared" ref="B95:G95" si="7">IF(B102&gt;=B104,"Yes","No")</f>
        <v>Yes</v>
      </c>
      <c r="C95" t="str">
        <f t="shared" si="7"/>
        <v>No</v>
      </c>
      <c r="D95" t="str">
        <f t="shared" si="7"/>
        <v>No</v>
      </c>
      <c r="E95" t="str">
        <f t="shared" si="7"/>
        <v>No</v>
      </c>
      <c r="F95" t="str">
        <f t="shared" si="7"/>
        <v>No</v>
      </c>
      <c r="G95" t="str">
        <f t="shared" si="7"/>
        <v>Yes</v>
      </c>
    </row>
    <row r="96" spans="1:7" x14ac:dyDescent="0.25">
      <c r="A96" s="37" t="s">
        <v>77</v>
      </c>
      <c r="B96" t="s">
        <v>68</v>
      </c>
      <c r="C96" t="s">
        <v>68</v>
      </c>
      <c r="D96" t="s">
        <v>68</v>
      </c>
      <c r="E96" t="s">
        <v>69</v>
      </c>
      <c r="F96" t="s">
        <v>68</v>
      </c>
      <c r="G96" t="s">
        <v>68</v>
      </c>
    </row>
    <row r="97" spans="1:7" x14ac:dyDescent="0.25">
      <c r="A97" s="37" t="s">
        <v>78</v>
      </c>
      <c r="B97" t="s">
        <v>69</v>
      </c>
      <c r="C97" t="s">
        <v>69</v>
      </c>
      <c r="D97" t="s">
        <v>69</v>
      </c>
      <c r="E97" t="s">
        <v>68</v>
      </c>
      <c r="F97" t="s">
        <v>69</v>
      </c>
      <c r="G97" t="s">
        <v>69</v>
      </c>
    </row>
    <row r="98" spans="1:7" x14ac:dyDescent="0.25">
      <c r="A98" s="38" t="s">
        <v>79</v>
      </c>
      <c r="B98" s="33">
        <v>0.17917075904875293</v>
      </c>
      <c r="C98" s="33">
        <v>0.13785876169388014</v>
      </c>
      <c r="D98" s="33">
        <v>0.16628801130790974</v>
      </c>
      <c r="E98" s="33">
        <v>0.1345514929013901</v>
      </c>
      <c r="F98" s="33">
        <v>0.1805196563892357</v>
      </c>
      <c r="G98" s="33">
        <v>0.34511960684945814</v>
      </c>
    </row>
    <row r="99" spans="1:7" x14ac:dyDescent="0.25">
      <c r="A99" s="38" t="s">
        <v>80</v>
      </c>
      <c r="B99" s="33">
        <v>0.12467091053695954</v>
      </c>
      <c r="C99" s="33">
        <v>0.12188666747203802</v>
      </c>
      <c r="D99" s="33">
        <v>0.15534923634817341</v>
      </c>
      <c r="E99" s="33">
        <v>0.12424181246152534</v>
      </c>
      <c r="F99" s="33">
        <v>0.13356735967999075</v>
      </c>
      <c r="G99" s="33">
        <v>5.2822090162987161E-2</v>
      </c>
    </row>
    <row r="100" spans="1:7" x14ac:dyDescent="0.25">
      <c r="A100" s="38" t="s">
        <v>81</v>
      </c>
      <c r="B100" s="33">
        <v>3.9359542585068255E-2</v>
      </c>
      <c r="C100" s="33">
        <v>8.2765994934115399E-3</v>
      </c>
      <c r="D100" s="33">
        <v>3.0484228841682028E-2</v>
      </c>
      <c r="E100" s="33">
        <v>1.486732128582747E-2</v>
      </c>
      <c r="F100" s="33">
        <v>1.7367650119099576E-2</v>
      </c>
      <c r="G100" s="33">
        <v>0.16000661524434717</v>
      </c>
    </row>
    <row r="101" spans="1:7" x14ac:dyDescent="0.25">
      <c r="A101" s="38" t="s">
        <v>82</v>
      </c>
      <c r="B101" s="33">
        <v>2.0902882334023872E-2</v>
      </c>
      <c r="C101" s="33">
        <v>3.2819933140138952E-3</v>
      </c>
      <c r="D101" s="33">
        <v>1.850154992155803E-2</v>
      </c>
      <c r="E101" s="33">
        <v>1.2823693248921164E-2</v>
      </c>
      <c r="F101" s="33">
        <v>4.5514463293246168E-2</v>
      </c>
      <c r="G101" s="33">
        <v>5.0137127302842921E-4</v>
      </c>
    </row>
    <row r="102" spans="1:7" x14ac:dyDescent="0.25">
      <c r="A102" s="39" t="s">
        <v>60</v>
      </c>
      <c r="B102" s="33">
        <v>1.8230556000033709</v>
      </c>
      <c r="C102" s="33">
        <v>0.44568768699107225</v>
      </c>
      <c r="D102" s="33">
        <v>0.1831230875439335</v>
      </c>
      <c r="E102" s="33">
        <v>0.24978345181917211</v>
      </c>
      <c r="F102" s="33">
        <v>0.82323897293021508</v>
      </c>
      <c r="G102" s="33">
        <v>2.1896146816181177</v>
      </c>
    </row>
    <row r="103" spans="1:7" x14ac:dyDescent="0.25">
      <c r="A103" s="39" t="s">
        <v>83</v>
      </c>
      <c r="B103" s="33">
        <v>3.5469304792754459E-2</v>
      </c>
      <c r="C103" s="33">
        <v>0.33157747947843286</v>
      </c>
      <c r="D103" s="33">
        <v>0.42827255682224902</v>
      </c>
      <c r="E103" s="33">
        <v>0.4022578710268066</v>
      </c>
      <c r="F103" s="33">
        <v>0.20805461860311664</v>
      </c>
      <c r="G103" s="33">
        <v>2.9978498052570135E-2</v>
      </c>
    </row>
    <row r="104" spans="1:7" x14ac:dyDescent="0.25">
      <c r="A104" s="39" t="s">
        <v>62</v>
      </c>
      <c r="B104" s="34">
        <v>1.2890883547514773</v>
      </c>
      <c r="C104" s="34">
        <v>1.3501712887800554</v>
      </c>
      <c r="D104" s="34">
        <v>1.3253407069850465</v>
      </c>
      <c r="E104" s="34">
        <v>1.3114336473015527</v>
      </c>
      <c r="F104" s="34">
        <v>1.3069515871264279</v>
      </c>
      <c r="G104" s="34">
        <v>1.3968153097438645</v>
      </c>
    </row>
    <row r="106" spans="1:7" x14ac:dyDescent="0.25">
      <c r="A106" s="40" t="s">
        <v>90</v>
      </c>
    </row>
    <row r="107" spans="1:7" ht="30" x14ac:dyDescent="0.25">
      <c r="A107" s="106" t="s">
        <v>75</v>
      </c>
      <c r="B107" s="60" t="s">
        <v>65</v>
      </c>
      <c r="C107" s="60" t="s">
        <v>20</v>
      </c>
      <c r="D107" s="60" t="s">
        <v>21</v>
      </c>
      <c r="E107" s="107" t="s">
        <v>22</v>
      </c>
      <c r="F107" s="60" t="s">
        <v>23</v>
      </c>
      <c r="G107" s="60" t="s">
        <v>24</v>
      </c>
    </row>
    <row r="108" spans="1:7" ht="45" x14ac:dyDescent="0.25">
      <c r="A108" s="36" t="s">
        <v>76</v>
      </c>
      <c r="B108" t="str">
        <f t="shared" ref="B108:G108" si="8">IF(B115&gt;=B117,"Yes","No")</f>
        <v>Yes</v>
      </c>
      <c r="C108" t="str">
        <f t="shared" si="8"/>
        <v>Yes</v>
      </c>
      <c r="D108" t="str">
        <f t="shared" si="8"/>
        <v>No</v>
      </c>
      <c r="E108" t="str">
        <f t="shared" si="8"/>
        <v>No</v>
      </c>
      <c r="F108" t="str">
        <f t="shared" si="8"/>
        <v>Yes</v>
      </c>
      <c r="G108" t="str">
        <f t="shared" si="8"/>
        <v>Yes</v>
      </c>
    </row>
    <row r="109" spans="1:7" x14ac:dyDescent="0.25">
      <c r="A109" s="37" t="s">
        <v>77</v>
      </c>
      <c r="B109" t="s">
        <v>68</v>
      </c>
      <c r="C109" t="s">
        <v>69</v>
      </c>
      <c r="D109" t="s">
        <v>68</v>
      </c>
      <c r="E109" t="s">
        <v>69</v>
      </c>
      <c r="F109" t="s">
        <v>68</v>
      </c>
      <c r="G109" t="s">
        <v>68</v>
      </c>
    </row>
    <row r="110" spans="1:7" x14ac:dyDescent="0.25">
      <c r="A110" s="37" t="s">
        <v>78</v>
      </c>
      <c r="B110" t="s">
        <v>69</v>
      </c>
      <c r="C110" t="s">
        <v>68</v>
      </c>
      <c r="D110" t="s">
        <v>69</v>
      </c>
      <c r="E110" t="s">
        <v>68</v>
      </c>
      <c r="F110" t="s">
        <v>69</v>
      </c>
      <c r="G110" t="s">
        <v>69</v>
      </c>
    </row>
    <row r="111" spans="1:7" x14ac:dyDescent="0.25">
      <c r="A111" s="38" t="s">
        <v>79</v>
      </c>
      <c r="B111" s="33">
        <v>6.7867934649188146E-3</v>
      </c>
      <c r="C111" s="33">
        <v>5.8111535755672912E-3</v>
      </c>
      <c r="D111" s="33">
        <v>7.3341142190635825E-3</v>
      </c>
      <c r="E111" s="33">
        <v>6.7705390070102074E-3</v>
      </c>
      <c r="F111" s="33">
        <v>8.6587870819978228E-3</v>
      </c>
      <c r="G111" s="33">
        <v>7.8881535476497001E-3</v>
      </c>
    </row>
    <row r="112" spans="1:7" x14ac:dyDescent="0.25">
      <c r="A112" s="38" t="s">
        <v>80</v>
      </c>
      <c r="B112" s="33">
        <v>5.5563803739654494E-3</v>
      </c>
      <c r="C112" s="33">
        <v>4.8704980712888446E-3</v>
      </c>
      <c r="D112" s="33">
        <v>6.2483743485442717E-3</v>
      </c>
      <c r="E112" s="33">
        <v>5.1653862913127284E-3</v>
      </c>
      <c r="F112" s="33">
        <v>4.9591595035625453E-3</v>
      </c>
      <c r="G112" s="33">
        <v>3.8547477427949574E-3</v>
      </c>
    </row>
    <row r="113" spans="1:7" x14ac:dyDescent="0.25">
      <c r="A113" s="38" t="s">
        <v>81</v>
      </c>
      <c r="B113" s="33">
        <v>2.9062182506627064E-5</v>
      </c>
      <c r="C113" s="33">
        <v>5.0493664488478687E-7</v>
      </c>
      <c r="D113" s="33">
        <v>8.3192281241901139E-6</v>
      </c>
      <c r="E113" s="33">
        <v>1.8689232740478088E-5</v>
      </c>
      <c r="F113" s="33">
        <v>8.2886903089023775E-5</v>
      </c>
      <c r="G113" s="33">
        <v>3.1272961482131916E-5</v>
      </c>
    </row>
    <row r="114" spans="1:7" x14ac:dyDescent="0.25">
      <c r="A114" s="38" t="s">
        <v>82</v>
      </c>
      <c r="B114" s="33">
        <v>7.822589421635544E-6</v>
      </c>
      <c r="C114" s="33">
        <v>2.5277661860324169E-6</v>
      </c>
      <c r="D114" s="33">
        <v>7.9109371213682834E-6</v>
      </c>
      <c r="E114" s="33">
        <v>4.3967175601808211E-6</v>
      </c>
      <c r="F114" s="33">
        <v>4.625972259528555E-6</v>
      </c>
      <c r="G114" s="33">
        <v>1.1476739825734247E-6</v>
      </c>
    </row>
    <row r="115" spans="1:7" x14ac:dyDescent="0.25">
      <c r="A115" s="39" t="s">
        <v>60</v>
      </c>
      <c r="B115" s="34">
        <v>1.6465658210883063</v>
      </c>
      <c r="C115" s="34">
        <v>1.6204548221279733</v>
      </c>
      <c r="D115" s="34">
        <v>1.0201306031205144</v>
      </c>
      <c r="E115" s="34">
        <v>1.3148992715936869</v>
      </c>
      <c r="F115" s="34">
        <v>1.59196070856674</v>
      </c>
      <c r="G115" s="34">
        <v>2.1345812566190001</v>
      </c>
    </row>
    <row r="116" spans="1:7" x14ac:dyDescent="0.25">
      <c r="A116" s="39" t="s">
        <v>83</v>
      </c>
      <c r="B116" s="33">
        <v>5.154835556989968E-2</v>
      </c>
      <c r="C116" s="33">
        <v>6.6711240318543821E-2</v>
      </c>
      <c r="D116" s="33">
        <v>0.15913883560053294</v>
      </c>
      <c r="E116" s="33">
        <v>0.10209706027708305</v>
      </c>
      <c r="F116" s="33">
        <v>6.5477519036003309E-2</v>
      </c>
      <c r="G116" s="33">
        <v>3.2662661146750337E-2</v>
      </c>
    </row>
    <row r="117" spans="1:7" x14ac:dyDescent="0.25">
      <c r="A117" s="39" t="s">
        <v>62</v>
      </c>
      <c r="B117" s="34">
        <v>1.2909239785312321</v>
      </c>
      <c r="C117" s="34">
        <v>1.3634303180205409</v>
      </c>
      <c r="D117" s="34">
        <v>1.3194602398161621</v>
      </c>
      <c r="E117" s="34">
        <v>1.3277282090267981</v>
      </c>
      <c r="F117" s="34">
        <v>1.3367571673273144</v>
      </c>
      <c r="G117" s="34">
        <v>1.3968153097438645</v>
      </c>
    </row>
    <row r="119" spans="1:7" x14ac:dyDescent="0.25">
      <c r="A119" s="40" t="s">
        <v>91</v>
      </c>
    </row>
    <row r="120" spans="1:7" ht="30" x14ac:dyDescent="0.25">
      <c r="A120" s="106" t="s">
        <v>75</v>
      </c>
      <c r="B120" s="60" t="s">
        <v>65</v>
      </c>
      <c r="C120" s="60" t="s">
        <v>20</v>
      </c>
      <c r="D120" s="60" t="s">
        <v>21</v>
      </c>
      <c r="E120" s="107" t="s">
        <v>22</v>
      </c>
      <c r="F120" s="60" t="s">
        <v>23</v>
      </c>
      <c r="G120" s="60" t="s">
        <v>24</v>
      </c>
    </row>
    <row r="121" spans="1:7" ht="45" x14ac:dyDescent="0.25">
      <c r="A121" s="36" t="s">
        <v>76</v>
      </c>
      <c r="B121" t="str">
        <f t="shared" ref="B121:G121" si="9">IF(B128&gt;=B130,"Yes","No")</f>
        <v>Yes</v>
      </c>
      <c r="C121" t="str">
        <f t="shared" si="9"/>
        <v>Yes</v>
      </c>
      <c r="D121" t="str">
        <f t="shared" si="9"/>
        <v>Yes</v>
      </c>
      <c r="E121" t="str">
        <f t="shared" si="9"/>
        <v>No</v>
      </c>
      <c r="F121" t="str">
        <f t="shared" si="9"/>
        <v>No</v>
      </c>
      <c r="G121" t="str">
        <f t="shared" si="9"/>
        <v>Yes</v>
      </c>
    </row>
    <row r="122" spans="1:7" x14ac:dyDescent="0.25">
      <c r="A122" s="37" t="s">
        <v>77</v>
      </c>
      <c r="B122" t="s">
        <v>68</v>
      </c>
      <c r="C122" t="s">
        <v>68</v>
      </c>
      <c r="D122" t="s">
        <v>68</v>
      </c>
      <c r="E122" t="s">
        <v>68</v>
      </c>
      <c r="F122" t="s">
        <v>68</v>
      </c>
      <c r="G122" t="s">
        <v>68</v>
      </c>
    </row>
    <row r="123" spans="1:7" x14ac:dyDescent="0.25">
      <c r="A123" s="37" t="s">
        <v>78</v>
      </c>
      <c r="B123" t="s">
        <v>69</v>
      </c>
      <c r="C123" t="s">
        <v>69</v>
      </c>
      <c r="D123" t="s">
        <v>69</v>
      </c>
      <c r="E123" t="s">
        <v>69</v>
      </c>
      <c r="F123" t="s">
        <v>69</v>
      </c>
      <c r="G123" t="s">
        <v>69</v>
      </c>
    </row>
    <row r="124" spans="1:7" x14ac:dyDescent="0.25">
      <c r="A124" s="38" t="s">
        <v>79</v>
      </c>
      <c r="B124" s="33">
        <v>2.002494661895466E-2</v>
      </c>
      <c r="C124" s="33">
        <v>3.1208145950909823E-2</v>
      </c>
      <c r="D124" s="33">
        <v>2.99726906768914E-2</v>
      </c>
      <c r="E124" s="33">
        <v>2.490833342302453E-2</v>
      </c>
      <c r="F124" s="33">
        <v>1.1753805624726481E-2</v>
      </c>
      <c r="G124" s="33">
        <v>5.1556559134965365E-4</v>
      </c>
    </row>
    <row r="125" spans="1:7" x14ac:dyDescent="0.25">
      <c r="A125" s="38" t="s">
        <v>80</v>
      </c>
      <c r="B125" s="33">
        <v>1.3968221935206747E-2</v>
      </c>
      <c r="C125" s="33">
        <v>2.0889384093626732E-2</v>
      </c>
      <c r="D125" s="33">
        <v>2.0598465049792666E-2</v>
      </c>
      <c r="E125" s="33">
        <v>2.145832565782458E-2</v>
      </c>
      <c r="F125" s="33">
        <v>7.8990849872175046E-3</v>
      </c>
      <c r="G125" s="33">
        <v>9.0345650221756893E-5</v>
      </c>
    </row>
    <row r="126" spans="1:7" x14ac:dyDescent="0.25">
      <c r="A126" s="38" t="s">
        <v>81</v>
      </c>
      <c r="B126" s="33">
        <v>1.7819782319977628E-4</v>
      </c>
      <c r="C126" s="33">
        <v>8.3474981406197242E-7</v>
      </c>
      <c r="D126" s="33">
        <v>1.9652385071261802E-6</v>
      </c>
      <c r="E126" s="33">
        <v>7.4462896787443031E-5</v>
      </c>
      <c r="F126" s="33">
        <v>1.7780465237262155E-4</v>
      </c>
      <c r="G126" s="33">
        <v>3.4687928207375162E-7</v>
      </c>
    </row>
    <row r="127" spans="1:7" x14ac:dyDescent="0.25">
      <c r="A127" s="38" t="s">
        <v>82</v>
      </c>
      <c r="B127" s="33">
        <v>1.1518333338383773E-4</v>
      </c>
      <c r="C127" s="33">
        <v>1.3305027249255799E-7</v>
      </c>
      <c r="D127" s="33">
        <v>1.4221913012468557E-6</v>
      </c>
      <c r="E127" s="33">
        <v>1.1884464333513773E-4</v>
      </c>
      <c r="F127" s="33">
        <v>8.4280423453133533E-5</v>
      </c>
      <c r="G127" s="33">
        <v>2.6713101318519393E-8</v>
      </c>
    </row>
    <row r="128" spans="1:7" x14ac:dyDescent="0.25">
      <c r="A128" s="39" t="s">
        <v>60</v>
      </c>
      <c r="B128" s="34">
        <v>2.9140029663603948</v>
      </c>
      <c r="C128" s="34">
        <v>31.467048975314714</v>
      </c>
      <c r="D128" s="34">
        <v>19.025167912595236</v>
      </c>
      <c r="E128" s="34">
        <v>0.99345900571869139</v>
      </c>
      <c r="F128" s="34">
        <v>0.9911258192015252</v>
      </c>
      <c r="G128" s="34">
        <v>2.1059723857216022</v>
      </c>
    </row>
    <row r="129" spans="1:7" x14ac:dyDescent="0.25">
      <c r="A129" s="39" t="s">
        <v>83</v>
      </c>
      <c r="B129" s="33">
        <v>2.1288331852654854E-3</v>
      </c>
      <c r="C129" s="33">
        <v>1.2345463309217336E-11</v>
      </c>
      <c r="D129" s="33">
        <v>5.0817895169045297E-15</v>
      </c>
      <c r="E129" s="33">
        <v>0.16482136456390717</v>
      </c>
      <c r="F129" s="33">
        <v>0.16556035216511988</v>
      </c>
      <c r="G129" s="33">
        <v>3.2245048890061807E-2</v>
      </c>
    </row>
    <row r="130" spans="1:7" x14ac:dyDescent="0.25">
      <c r="A130" s="39" t="s">
        <v>62</v>
      </c>
      <c r="B130" s="34">
        <v>1.2886462336563809</v>
      </c>
      <c r="C130" s="34">
        <v>1.3721836411103363</v>
      </c>
      <c r="D130" s="34">
        <v>1.3231878738651732</v>
      </c>
      <c r="E130" s="34">
        <v>1.3149718642705173</v>
      </c>
      <c r="F130" s="34">
        <v>1.3163450726738706</v>
      </c>
      <c r="G130" s="34">
        <v>1.383028738396632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3"/>
  <sheetViews>
    <sheetView topLeftCell="P13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2" width="15.7109375" customWidth="1"/>
    <col min="23" max="24" width="20.7109375" customWidth="1"/>
    <col min="25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41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4">
        <v>0.74835775644264779</v>
      </c>
      <c r="B3" s="14">
        <v>0.62129253457952716</v>
      </c>
      <c r="C3" s="14">
        <v>0.76193454242234726</v>
      </c>
      <c r="D3" s="14">
        <v>0.2232142857142857</v>
      </c>
      <c r="E3" s="14">
        <v>0.76244874048037492</v>
      </c>
      <c r="G3" s="14">
        <v>0.82101213029048081</v>
      </c>
      <c r="H3" s="14">
        <v>0.83266479981836061</v>
      </c>
      <c r="I3" s="14">
        <v>0.38828678616090045</v>
      </c>
      <c r="J3" s="14">
        <v>0.80095923261390878</v>
      </c>
      <c r="K3" s="14">
        <v>0.8274079376441581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4">
        <v>0.74905610676969003</v>
      </c>
      <c r="B4" s="14">
        <v>0.76386383807151648</v>
      </c>
      <c r="C4" s="14">
        <v>0.76508820798514388</v>
      </c>
      <c r="D4" s="14">
        <v>0.23655913978494614</v>
      </c>
      <c r="E4" s="14">
        <v>0.77534168564920269</v>
      </c>
      <c r="G4" s="14">
        <v>0.83444028498973544</v>
      </c>
      <c r="H4" s="14">
        <v>0.84714761960868568</v>
      </c>
      <c r="I4" s="14">
        <v>0.54817224287484512</v>
      </c>
      <c r="J4" s="14">
        <v>0.80384615384615388</v>
      </c>
      <c r="K4" s="14">
        <v>0.83545862918417624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AVERAGE(A3:A56)</f>
        <v>0.64067388346709597</v>
      </c>
      <c r="Y4">
        <f>COUNT(A3:A56)</f>
        <v>27</v>
      </c>
      <c r="Z4">
        <f>DEVSQ(A3:A56)</f>
        <v>0.87507732184603004</v>
      </c>
    </row>
    <row r="5" spans="1:32" ht="15.75" thickTop="1" x14ac:dyDescent="0.25">
      <c r="A5" s="14">
        <v>0.74139402560455192</v>
      </c>
      <c r="B5" s="14">
        <v>0.69676308130902187</v>
      </c>
      <c r="C5" s="14">
        <v>0.78216731898238756</v>
      </c>
      <c r="D5" s="14">
        <v>0.24603174603174602</v>
      </c>
      <c r="E5" s="14">
        <v>0.8041647168928403</v>
      </c>
      <c r="G5" s="14">
        <v>0.83182549092858182</v>
      </c>
      <c r="H5" s="14">
        <v>0.83229730882415665</v>
      </c>
      <c r="I5" s="14">
        <v>0.64929025942241791</v>
      </c>
      <c r="J5" s="14">
        <v>0.80380794701986757</v>
      </c>
      <c r="K5" s="14">
        <v>0.84010358860525347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AVERAGE(B3:B56)</f>
        <v>0.69785149844947136</v>
      </c>
      <c r="Y5">
        <f>COUNT(B3:B56)</f>
        <v>36</v>
      </c>
      <c r="Z5">
        <f>DEVSQ(B3:B56)</f>
        <v>0.35563385706740092</v>
      </c>
    </row>
    <row r="6" spans="1:32" x14ac:dyDescent="0.25">
      <c r="A6" s="14">
        <v>0.72308031774051196</v>
      </c>
      <c r="B6" s="14">
        <v>0.49885643912737515</v>
      </c>
      <c r="C6" s="14">
        <v>0.6668205601723608</v>
      </c>
      <c r="D6" s="14">
        <v>0.54304635761589404</v>
      </c>
      <c r="E6" s="14">
        <v>0.70216420474063901</v>
      </c>
      <c r="G6" s="14">
        <v>0.82634785257386534</v>
      </c>
      <c r="H6" s="14">
        <v>0.85314901292219503</v>
      </c>
      <c r="I6" s="14">
        <v>0.41607637819525711</v>
      </c>
      <c r="J6" s="14">
        <v>0.80398457583547556</v>
      </c>
      <c r="K6" s="14">
        <v>0.808457711442786</v>
      </c>
      <c r="M6" s="45" t="str">
        <f>A2</f>
        <v>Winter 2014</v>
      </c>
      <c r="N6">
        <f>COUNT(A3:A56)</f>
        <v>27</v>
      </c>
      <c r="O6" s="14">
        <f>SUM(A3:A56)</f>
        <v>17.298194853611591</v>
      </c>
      <c r="P6" s="14">
        <f>AVERAGE(A3:A56)</f>
        <v>0.64067388346709597</v>
      </c>
      <c r="Q6">
        <f>VAR(A3:A56)</f>
        <v>3.3656820071000876E-2</v>
      </c>
      <c r="R6">
        <f>DEVSQ(A3:A56)</f>
        <v>0.87507732184603004</v>
      </c>
      <c r="S6">
        <f>SQRT(P15/N6)</f>
        <v>3.0000678083006636E-2</v>
      </c>
      <c r="T6" s="14">
        <f>P6-S6*TINV(S4,O15)</f>
        <v>0.59107744984987431</v>
      </c>
      <c r="U6">
        <f>P6+S6*TINV(S4,O15)</f>
        <v>0.69027031708431763</v>
      </c>
      <c r="W6" s="45" t="str">
        <f>C2</f>
        <v>Summer 2014/2015</v>
      </c>
      <c r="X6" s="14">
        <f>AVERAGE(C3:C56)</f>
        <v>0.61345909387822772</v>
      </c>
      <c r="Y6">
        <f>COUNT(C3:C56)</f>
        <v>54</v>
      </c>
      <c r="Z6">
        <f>DEVSQ(C3:C56)</f>
        <v>1.540197649206086</v>
      </c>
    </row>
    <row r="7" spans="1:32" x14ac:dyDescent="0.25">
      <c r="A7" s="14">
        <v>0.77689268017311675</v>
      </c>
      <c r="B7" s="14">
        <v>0.49888935165903098</v>
      </c>
      <c r="C7" s="14">
        <v>0.67309601474968095</v>
      </c>
      <c r="D7" s="14">
        <v>0.54581673306772904</v>
      </c>
      <c r="E7" s="14">
        <v>0.71391678622668586</v>
      </c>
      <c r="G7" s="14">
        <v>0.82480429680732104</v>
      </c>
      <c r="H7" s="14">
        <v>0.84854587500191436</v>
      </c>
      <c r="I7" s="14">
        <v>0.46798239386625012</v>
      </c>
      <c r="J7" s="14">
        <v>0.80656934306569339</v>
      </c>
      <c r="K7" s="14">
        <v>0.8240325527321043</v>
      </c>
      <c r="M7" s="45" t="str">
        <f>B2</f>
        <v>Spring 2014</v>
      </c>
      <c r="N7">
        <f>COUNT(B3:B56)</f>
        <v>36</v>
      </c>
      <c r="O7" s="14">
        <f>SUM(B3:B56)</f>
        <v>25.122653944180968</v>
      </c>
      <c r="P7" s="14">
        <f>AVERAGE(B3:B56)</f>
        <v>0.69785149844947136</v>
      </c>
      <c r="Q7">
        <f>VAR(B3:B56)</f>
        <v>1.016096734478294E-2</v>
      </c>
      <c r="R7">
        <f>DEVSQ(B3:B56)</f>
        <v>0.35563385706740092</v>
      </c>
      <c r="S7">
        <f>SQRT(P15/N7)</f>
        <v>2.5981349350642783E-2</v>
      </c>
      <c r="T7">
        <f>P7-S7*TINV(S4,O15)</f>
        <v>0.65489972699984889</v>
      </c>
      <c r="U7">
        <f>P7+S7*TINV(S4,O15)</f>
        <v>0.74080326989909384</v>
      </c>
      <c r="W7" s="45" t="str">
        <f>D2</f>
        <v>Autumn 2015</v>
      </c>
      <c r="X7" s="14">
        <f>AVERAGE(D3:D56)</f>
        <v>0.63396399441827811</v>
      </c>
      <c r="Y7">
        <f>COUNT(D3:D56)</f>
        <v>45</v>
      </c>
      <c r="Z7">
        <f>DEVSQ(D3:D56)</f>
        <v>1.2907188289267972</v>
      </c>
    </row>
    <row r="8" spans="1:32" x14ac:dyDescent="0.25">
      <c r="A8" s="14">
        <v>0.74671859224001147</v>
      </c>
      <c r="B8" s="14">
        <v>0.50881711307720279</v>
      </c>
      <c r="C8" s="14">
        <v>0.64974902398215284</v>
      </c>
      <c r="D8" s="14">
        <v>0.77358490566037741</v>
      </c>
      <c r="E8" s="14">
        <v>0.71816958277254372</v>
      </c>
      <c r="G8" s="14">
        <v>0.82950608105264645</v>
      </c>
      <c r="H8" s="14">
        <v>0.84942116573502813</v>
      </c>
      <c r="I8" s="14">
        <v>0.4447544642857143</v>
      </c>
      <c r="J8" s="14">
        <v>0.80566801619433204</v>
      </c>
      <c r="K8" s="14">
        <v>0.77832274664308121</v>
      </c>
      <c r="M8" s="45" t="str">
        <f>C2</f>
        <v>Summer 2014/2015</v>
      </c>
      <c r="N8">
        <f>COUNT(C3:C56)</f>
        <v>54</v>
      </c>
      <c r="O8" s="14">
        <f>SUM(C3:C56)</f>
        <v>33.1267910694243</v>
      </c>
      <c r="P8" s="14">
        <f>AVERAGE(C3:C56)</f>
        <v>0.61345909387822772</v>
      </c>
      <c r="Q8">
        <f>VAR(C3:C56)</f>
        <v>2.9060333003888807E-2</v>
      </c>
      <c r="R8">
        <f>DEVSQ(C3:C56)</f>
        <v>1.540197649206086</v>
      </c>
      <c r="S8">
        <f>SQRT(P15/N8)</f>
        <v>2.1213682912688627E-2</v>
      </c>
      <c r="T8">
        <f>P8-S8*TINV(S4,O15)</f>
        <v>0.57838911934482184</v>
      </c>
      <c r="U8">
        <f>P8+S8*TINV(S4,O15)</f>
        <v>0.6485290684116336</v>
      </c>
      <c r="W8" s="45" t="str">
        <f>E2</f>
        <v>Winter 2015</v>
      </c>
      <c r="X8" s="14">
        <f>AVERAGE(E3:E56)</f>
        <v>0.67435012201230382</v>
      </c>
      <c r="Y8">
        <f>COUNT(E3:E56)</f>
        <v>27</v>
      </c>
      <c r="Z8">
        <f>DEVSQ(E3:E56)</f>
        <v>0.40977446822057273</v>
      </c>
    </row>
    <row r="9" spans="1:32" x14ac:dyDescent="0.25">
      <c r="A9" s="14">
        <v>0.77655999388986485</v>
      </c>
      <c r="B9" s="14">
        <v>0.81605923488276422</v>
      </c>
      <c r="C9" s="14">
        <v>0.75393094504781966</v>
      </c>
      <c r="D9" s="14">
        <v>0.38907849829351537</v>
      </c>
      <c r="E9" s="14">
        <v>0.37701612903225795</v>
      </c>
      <c r="G9" s="14">
        <v>0.85036526879321883</v>
      </c>
      <c r="H9" s="14">
        <v>0.87120149197715846</v>
      </c>
      <c r="I9" s="14">
        <v>0.43864483708866908</v>
      </c>
      <c r="J9" s="14">
        <v>0.79629629629629628</v>
      </c>
      <c r="K9" s="14">
        <v>0.8066371991861363</v>
      </c>
      <c r="M9" s="45" t="str">
        <f>D2</f>
        <v>Autumn 2015</v>
      </c>
      <c r="N9">
        <f>COUNT(D3:D56)</f>
        <v>45</v>
      </c>
      <c r="O9" s="14">
        <f>SUM(D3:D56)</f>
        <v>28.528379748822513</v>
      </c>
      <c r="P9" s="14">
        <f>AVERAGE(D3:D56)</f>
        <v>0.63396399441827811</v>
      </c>
      <c r="Q9">
        <f>VAR(D3:D56)</f>
        <v>2.9334518839245517E-2</v>
      </c>
      <c r="R9">
        <f>DEVSQ(D3:D56)</f>
        <v>1.2907188289267972</v>
      </c>
      <c r="S9">
        <f>SQRT(P15/N9)</f>
        <v>2.3238425318082911E-2</v>
      </c>
      <c r="T9">
        <f>P9-S9*TINV(S4,O15)</f>
        <v>0.59554676213212188</v>
      </c>
      <c r="U9">
        <f>P9+S9*TINV(S4,O15)</f>
        <v>0.67238122670443434</v>
      </c>
      <c r="W9" s="46"/>
      <c r="X9" s="46"/>
      <c r="Y9" s="46">
        <f>SUM(Y4:Y8)</f>
        <v>189</v>
      </c>
      <c r="Z9" s="46">
        <f>SUM(Z4:Z8)</f>
        <v>4.4714021252668879</v>
      </c>
      <c r="AA9" s="46">
        <f>Y9-COUNT(Y4:Y8)</f>
        <v>184</v>
      </c>
      <c r="AB9" s="46">
        <f>[1]!QCRIT(COUNT(Y4:Y8),AA9,AA2,2)</f>
        <v>3.505391304347826</v>
      </c>
    </row>
    <row r="10" spans="1:32" ht="15.75" thickBot="1" x14ac:dyDescent="0.3">
      <c r="A10" s="14">
        <v>0.70250830791642005</v>
      </c>
      <c r="B10" s="14">
        <v>0.84180790960451979</v>
      </c>
      <c r="C10" s="14">
        <v>0.74159462055715653</v>
      </c>
      <c r="D10" s="14">
        <v>0.4532967032967033</v>
      </c>
      <c r="E10" s="14">
        <v>0.49644670050761414</v>
      </c>
      <c r="G10" s="14">
        <v>0.85278331108163175</v>
      </c>
      <c r="H10" s="14">
        <v>0.87242202308607841</v>
      </c>
      <c r="I10" s="14">
        <v>0.49416609471516809</v>
      </c>
      <c r="J10" s="14">
        <v>0.79862068965517241</v>
      </c>
      <c r="K10" s="14">
        <v>0.82320042110804048</v>
      </c>
      <c r="M10" s="45" t="str">
        <f>E2</f>
        <v>Winter 2015</v>
      </c>
      <c r="N10">
        <f>COUNT(E3:E56)</f>
        <v>27</v>
      </c>
      <c r="O10" s="14">
        <f>SUM(E3:E56)</f>
        <v>18.207453294332204</v>
      </c>
      <c r="P10" s="14">
        <f>AVERAGE(E3:E56)</f>
        <v>0.67435012201230382</v>
      </c>
      <c r="Q10">
        <f>VAR(E3:E56)</f>
        <v>1.5760556470022075E-2</v>
      </c>
      <c r="R10">
        <f>DEVSQ(E3:E56)</f>
        <v>0.40977446822057273</v>
      </c>
      <c r="S10">
        <f>SQRT(P15/N10)</f>
        <v>3.0000678083006636E-2</v>
      </c>
      <c r="T10">
        <f>P10-S10*TINV(S4,O15)</f>
        <v>0.62475368839508216</v>
      </c>
      <c r="U10">
        <f>P10+S10*TINV(S4,O15)</f>
        <v>0.72394655562952548</v>
      </c>
      <c r="W10" t="s">
        <v>108</v>
      </c>
    </row>
    <row r="11" spans="1:32" ht="15.75" thickTop="1" x14ac:dyDescent="0.25">
      <c r="A11" s="14">
        <v>0.78184391427416111</v>
      </c>
      <c r="B11" s="14">
        <v>0.83212062001487341</v>
      </c>
      <c r="C11" s="14">
        <v>0.70810583788324222</v>
      </c>
      <c r="D11" s="14">
        <v>0.52735229759299784</v>
      </c>
      <c r="E11" s="14">
        <v>0.64819277108433726</v>
      </c>
      <c r="G11" s="14">
        <v>0.86106285421353923</v>
      </c>
      <c r="H11" s="14">
        <v>0.8621522119620979</v>
      </c>
      <c r="I11" s="14">
        <v>0.13583875708587023</v>
      </c>
      <c r="J11" s="14">
        <v>0.79823269513991157</v>
      </c>
      <c r="K11" s="14">
        <v>0.78947839312874657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A12" s="14">
        <v>0.68612024424612494</v>
      </c>
      <c r="B12" s="14">
        <v>0.76854695328915479</v>
      </c>
      <c r="C12" s="14">
        <v>0.75291677469535911</v>
      </c>
      <c r="D12" s="14">
        <v>0.59509202453987731</v>
      </c>
      <c r="E12" s="14">
        <v>0.72196078431372535</v>
      </c>
      <c r="G12" s="14">
        <v>0.84142153820694221</v>
      </c>
      <c r="H12" s="14">
        <v>0.86267111822878495</v>
      </c>
      <c r="I12" s="14">
        <v>0.82138613861386134</v>
      </c>
      <c r="J12" s="14">
        <v>0.78695208970438324</v>
      </c>
      <c r="K12" s="14">
        <v>0.83374176749885121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5.7177614982375391E-2</v>
      </c>
      <c r="Z12" s="46">
        <f>SQRT(Z9/AA9/HARMEAN(Y4,Y5))</f>
        <v>2.8063064689377217E-2</v>
      </c>
      <c r="AA12" s="46">
        <f>Y12/Z12</f>
        <v>2.0374686662080417</v>
      </c>
      <c r="AB12" s="46">
        <f t="shared" ref="AB12:AB21" si="0">Y12-Z12*AB$9</f>
        <v>-4.1194407953118031E-2</v>
      </c>
      <c r="AC12" s="46">
        <f t="shared" ref="AC12:AC21" si="1">Y12+Z12*AB$9</f>
        <v>0.1555496379178688</v>
      </c>
      <c r="AD12" s="46">
        <f>[1]!QDIST(AA12,COUNT($Y$4:$Y$8),AA$9)</f>
        <v>0.60222161283579467</v>
      </c>
      <c r="AE12" s="46">
        <f t="shared" ref="AE12:AE21" si="2">Z12*AB$9</f>
        <v>9.8372022935493422E-2</v>
      </c>
      <c r="AF12" s="46">
        <f t="shared" ref="AF12:AF21" si="3">Y12*SQRT(AA$9/Z$9)</f>
        <v>0.36678628074514547</v>
      </c>
    </row>
    <row r="13" spans="1:32" ht="15.75" thickTop="1" x14ac:dyDescent="0.25">
      <c r="A13" s="14">
        <v>0.67984031936127742</v>
      </c>
      <c r="B13" s="14">
        <v>0.75042459239130432</v>
      </c>
      <c r="C13" s="14">
        <v>0.77096436058700224</v>
      </c>
      <c r="D13" s="14">
        <v>0.63432835820895517</v>
      </c>
      <c r="E13" s="14">
        <v>0.73630271974773365</v>
      </c>
      <c r="G13" s="14">
        <v>0.85469730486208295</v>
      </c>
      <c r="H13" s="14">
        <v>0.86501547663316458</v>
      </c>
      <c r="I13" s="14">
        <v>0.83725654200023891</v>
      </c>
      <c r="J13" s="14">
        <v>0.78853914447134787</v>
      </c>
      <c r="K13" s="14">
        <v>0.83016323633782829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2.7214789588868249E-2</v>
      </c>
      <c r="Z13" s="21">
        <f>SQRT(Z9/AA9/HARMEAN(Y4,Y6))</f>
        <v>2.5981349350642783E-2</v>
      </c>
      <c r="AA13" s="21">
        <f t="shared" ref="AA13:AA21" si="4">Y13/Z13</f>
        <v>1.0474740638593873</v>
      </c>
      <c r="AB13" s="21">
        <f t="shared" si="0"/>
        <v>-6.3860006500098002E-2</v>
      </c>
      <c r="AC13" s="21">
        <f t="shared" si="1"/>
        <v>0.1182895856778345</v>
      </c>
      <c r="AD13" s="21">
        <f>[1]!QDIST(AA13,COUNT($Y$4:$Y$8),AA$9)</f>
        <v>0.94663014772654086</v>
      </c>
      <c r="AE13" s="21">
        <f t="shared" si="2"/>
        <v>9.1074796088966251E-2</v>
      </c>
      <c r="AF13" s="21">
        <f t="shared" si="3"/>
        <v>0.17457901064323122</v>
      </c>
    </row>
    <row r="14" spans="1:32" x14ac:dyDescent="0.25">
      <c r="A14" s="14">
        <v>0.68846503178928253</v>
      </c>
      <c r="B14" s="14">
        <v>0.76163663663663672</v>
      </c>
      <c r="C14" s="14">
        <v>0.72287581699346404</v>
      </c>
      <c r="D14" s="14">
        <v>0.57948717948717954</v>
      </c>
      <c r="E14" s="14">
        <v>0.74614254224834697</v>
      </c>
      <c r="G14" s="14">
        <v>0.84967940737051784</v>
      </c>
      <c r="H14" s="14">
        <v>0.86475754181003439</v>
      </c>
      <c r="I14" s="14">
        <v>0.82884931160793229</v>
      </c>
      <c r="J14" s="14">
        <v>0.79864763335837707</v>
      </c>
      <c r="K14" s="14">
        <v>0.83844593738116358</v>
      </c>
      <c r="M14" t="s">
        <v>38</v>
      </c>
      <c r="N14">
        <f>N16-N15</f>
        <v>0.18276558955763544</v>
      </c>
      <c r="O14">
        <f>COUNTA(M6:M10)-1</f>
        <v>4</v>
      </c>
      <c r="P14">
        <f>N14/O14</f>
        <v>4.5691397389408861E-2</v>
      </c>
      <c r="Q14">
        <f>P14/P15</f>
        <v>1.8802194220340724</v>
      </c>
      <c r="R14">
        <f>FDIST(Q14,O14,O15)</f>
        <v>0.11569593656480975</v>
      </c>
      <c r="S14">
        <f>FINV(S4,O14,O15)</f>
        <v>1.9756617891441994</v>
      </c>
      <c r="T14">
        <f>SQRT(DEVSQ(P6:P10)/(P15*O14))</f>
        <v>0.21613526061698499</v>
      </c>
      <c r="U14">
        <f>(N16-O16*P15)/(N16+P15)</f>
        <v>1.8288290238525452E-2</v>
      </c>
      <c r="W14" s="11" t="str">
        <f>W4</f>
        <v>Winter 2014</v>
      </c>
      <c r="X14" s="11" t="str">
        <f>W7</f>
        <v>Autumn 2015</v>
      </c>
      <c r="Y14" s="21">
        <f>ABS(X4-X7)</f>
        <v>6.7098890488178631E-3</v>
      </c>
      <c r="Z14" s="21">
        <f>SQRT(Z9/AA9/HARMEAN(Y4,Y7))</f>
        <v>2.6833422225876365E-2</v>
      </c>
      <c r="AA14" s="21">
        <f t="shared" si="4"/>
        <v>0.25005714859386413</v>
      </c>
      <c r="AB14" s="21">
        <f t="shared" si="0"/>
        <v>-8.7351755887662835E-2</v>
      </c>
      <c r="AC14" s="21">
        <f t="shared" si="1"/>
        <v>0.10077153398529856</v>
      </c>
      <c r="AD14" s="21">
        <f>[1]!QDIST(AA14,COUNT($Y$4:$Y$8),AA$9)</f>
        <v>0.99977944771795157</v>
      </c>
      <c r="AE14" s="21">
        <f t="shared" si="2"/>
        <v>9.4061644936480698E-2</v>
      </c>
      <c r="AF14" s="21">
        <f t="shared" si="3"/>
        <v>4.3042985426851074E-2</v>
      </c>
    </row>
    <row r="15" spans="1:32" x14ac:dyDescent="0.25">
      <c r="A15" s="14">
        <v>0.7464810049947026</v>
      </c>
      <c r="B15" s="14">
        <v>0.71909253122610239</v>
      </c>
      <c r="C15" s="14">
        <v>0.71936493738819329</v>
      </c>
      <c r="D15" s="14">
        <v>0.84883720930232565</v>
      </c>
      <c r="E15" s="14">
        <v>0.5785457809694794</v>
      </c>
      <c r="G15" s="14">
        <v>0.82073647114583415</v>
      </c>
      <c r="H15" s="14">
        <v>0.87216647200438591</v>
      </c>
      <c r="I15" s="14">
        <v>0.82730184147317865</v>
      </c>
      <c r="J15" s="14">
        <v>0.78906851424172442</v>
      </c>
      <c r="K15" s="14">
        <v>0.81554373522458623</v>
      </c>
      <c r="M15" t="s">
        <v>39</v>
      </c>
      <c r="N15">
        <f>SUM(R6:R10)</f>
        <v>4.4714021252668879</v>
      </c>
      <c r="O15">
        <f>O16-O14</f>
        <v>184</v>
      </c>
      <c r="P15">
        <f>N15/O15</f>
        <v>2.430109850688526E-2</v>
      </c>
      <c r="W15" s="11" t="str">
        <f>W4</f>
        <v>Winter 2014</v>
      </c>
      <c r="X15" s="11" t="str">
        <f>W8</f>
        <v>Winter 2015</v>
      </c>
      <c r="Y15" s="21">
        <f>ABS(X4-X8)</f>
        <v>3.3676238545207848E-2</v>
      </c>
      <c r="Z15" s="21">
        <f>SQRT(Z9/AA9/HARMEAN(Y4,Y8))</f>
        <v>3.0000678083006636E-2</v>
      </c>
      <c r="AA15" s="21">
        <f t="shared" si="4"/>
        <v>1.1225159128747551</v>
      </c>
      <c r="AB15" s="21">
        <f t="shared" si="0"/>
        <v>-7.1487877531502014E-2</v>
      </c>
      <c r="AC15" s="21">
        <f t="shared" si="1"/>
        <v>0.13884035462191771</v>
      </c>
      <c r="AD15" s="21">
        <f>[1]!QDIST(AA15,COUNT($Y$4:$Y$8),AA$9)</f>
        <v>0.93216890381760087</v>
      </c>
      <c r="AE15" s="21">
        <f t="shared" si="2"/>
        <v>0.10516411607670986</v>
      </c>
      <c r="AF15" s="21">
        <f t="shared" si="3"/>
        <v>0.21602828815595942</v>
      </c>
    </row>
    <row r="16" spans="1:32" x14ac:dyDescent="0.25">
      <c r="A16" s="14">
        <v>0.70876971608832806</v>
      </c>
      <c r="B16" s="14">
        <v>0.69762954796030874</v>
      </c>
      <c r="C16" s="14">
        <v>0.67975567190226871</v>
      </c>
      <c r="D16" s="14">
        <v>0.85372340425531912</v>
      </c>
      <c r="E16" s="14">
        <v>0.60199999999999998</v>
      </c>
      <c r="G16" s="14">
        <v>0.82572502890925936</v>
      </c>
      <c r="H16" s="14">
        <v>0.87588159332472437</v>
      </c>
      <c r="I16" s="14">
        <v>0.83029001074113862</v>
      </c>
      <c r="J16" s="14">
        <v>0.79867256637168127</v>
      </c>
      <c r="K16" s="14">
        <v>0.8314467742933136</v>
      </c>
      <c r="M16" s="41" t="s">
        <v>40</v>
      </c>
      <c r="N16" s="41">
        <f>DEVSQ(A3:E56)</f>
        <v>4.6541677148245233</v>
      </c>
      <c r="O16" s="41">
        <f>COUNT(A3:E56)-1</f>
        <v>188</v>
      </c>
      <c r="P16" s="41">
        <f>N16/O16</f>
        <v>2.4756211249066615E-2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8.439240457124364E-2</v>
      </c>
      <c r="Z16" s="21">
        <f>SQRT(Z9/AA9/HARMEAN(Y5,Y6))</f>
        <v>2.3717618522948753E-2</v>
      </c>
      <c r="AA16" s="21">
        <f t="shared" si="4"/>
        <v>3.5582157833252537</v>
      </c>
      <c r="AB16" s="21">
        <f t="shared" si="0"/>
        <v>1.2528708410601552E-3</v>
      </c>
      <c r="AC16" s="21">
        <f t="shared" si="1"/>
        <v>0.16753193830142712</v>
      </c>
      <c r="AD16" s="21">
        <f>[1]!QDIST(AA16,COUNT($Y$4:$Y$8),AA$9)</f>
        <v>9.1490784867487962E-2</v>
      </c>
      <c r="AE16" s="21">
        <f t="shared" si="2"/>
        <v>8.3139533730183485E-2</v>
      </c>
      <c r="AF16" s="21">
        <f t="shared" si="3"/>
        <v>0.54136529138837663</v>
      </c>
    </row>
    <row r="17" spans="1:32" x14ac:dyDescent="0.25">
      <c r="A17" s="14">
        <v>0.73358834449007138</v>
      </c>
      <c r="B17" s="14">
        <v>0.67616334283000956</v>
      </c>
      <c r="C17" s="14">
        <v>0.68675352877307272</v>
      </c>
      <c r="D17" s="14">
        <v>0.85636856368563685</v>
      </c>
      <c r="E17" s="14">
        <v>0.71112671112671122</v>
      </c>
      <c r="G17" s="14">
        <v>0.81543303922717603</v>
      </c>
      <c r="H17" s="14">
        <v>0.88856695056814661</v>
      </c>
      <c r="I17" s="14">
        <v>0.84332587266060288</v>
      </c>
      <c r="J17" s="14">
        <v>0.78972602739726028</v>
      </c>
      <c r="K17" s="14">
        <v>0.83026742927809549</v>
      </c>
      <c r="W17" s="11" t="str">
        <f>W5</f>
        <v>Spring 2014</v>
      </c>
      <c r="X17" s="11" t="str">
        <f>W7</f>
        <v>Autumn 2015</v>
      </c>
      <c r="Y17" s="21">
        <f>ABS(X5-X7)</f>
        <v>6.3887504031193254E-2</v>
      </c>
      <c r="Z17" s="21">
        <f>SQRT(Z9/AA9/HARMEAN(Y5,Y7))</f>
        <v>2.464807218977037E-2</v>
      </c>
      <c r="AA17" s="21">
        <f t="shared" si="4"/>
        <v>2.5919878657978099</v>
      </c>
      <c r="AB17" s="21">
        <f t="shared" si="0"/>
        <v>-2.2513633891765278E-2</v>
      </c>
      <c r="AC17" s="21">
        <f t="shared" si="1"/>
        <v>0.15028864195415179</v>
      </c>
      <c r="AD17" s="21">
        <f>[1]!QDIST(AA17,COUNT($Y$4:$Y$8),AA$9)</f>
        <v>0.35793823051929963</v>
      </c>
      <c r="AE17" s="21">
        <f t="shared" si="2"/>
        <v>8.6401137922958532E-2</v>
      </c>
      <c r="AF17" s="21">
        <f t="shared" si="3"/>
        <v>0.40982926617199655</v>
      </c>
    </row>
    <row r="18" spans="1:32" x14ac:dyDescent="0.25">
      <c r="A18" s="14">
        <v>0.81594388799432327</v>
      </c>
      <c r="B18" s="14">
        <v>0.74624539529611777</v>
      </c>
      <c r="C18" s="14">
        <v>0.68841156191991515</v>
      </c>
      <c r="D18" s="14">
        <v>0.76250000000000007</v>
      </c>
      <c r="E18" s="14">
        <v>0.77024897573274509</v>
      </c>
      <c r="G18" s="14">
        <v>0.79112732127106722</v>
      </c>
      <c r="H18" s="14">
        <v>0.86392076230903581</v>
      </c>
      <c r="I18" s="14">
        <v>0.83724657424473115</v>
      </c>
      <c r="J18" s="14">
        <v>0.78701298701298694</v>
      </c>
      <c r="K18" s="14">
        <v>0.83320867614061322</v>
      </c>
      <c r="W18" s="11" t="str">
        <f>W5</f>
        <v>Spring 2014</v>
      </c>
      <c r="X18" s="11" t="str">
        <f>W8</f>
        <v>Winter 2015</v>
      </c>
      <c r="Y18" s="21">
        <f>ABS(X5-X8)</f>
        <v>2.3501376437167543E-2</v>
      </c>
      <c r="Z18" s="21">
        <f>SQRT(Z9/AA9/HARMEAN(Y5,Y8))</f>
        <v>2.8063064689377217E-2</v>
      </c>
      <c r="AA18" s="21">
        <f t="shared" si="4"/>
        <v>0.83744867844257853</v>
      </c>
      <c r="AB18" s="21">
        <f t="shared" si="0"/>
        <v>-7.487064649832588E-2</v>
      </c>
      <c r="AC18" s="21">
        <f t="shared" si="1"/>
        <v>0.12187339937266096</v>
      </c>
      <c r="AD18" s="21">
        <f>[1]!QDIST(AA18,COUNT($Y$4:$Y$8),AA$9)</f>
        <v>0.97611831184771747</v>
      </c>
      <c r="AE18" s="21">
        <f t="shared" si="2"/>
        <v>9.8372022935493422E-2</v>
      </c>
      <c r="AF18" s="21">
        <f t="shared" si="3"/>
        <v>0.15075799258918601</v>
      </c>
    </row>
    <row r="19" spans="1:32" x14ac:dyDescent="0.25">
      <c r="A19" s="14">
        <v>0.82654430311812377</v>
      </c>
      <c r="B19" s="14">
        <v>0.74105531839985916</v>
      </c>
      <c r="C19" s="14">
        <v>0.68526965387711303</v>
      </c>
      <c r="D19" s="14">
        <v>0.74285714285714288</v>
      </c>
      <c r="E19" s="14">
        <v>0.836374513909662</v>
      </c>
      <c r="G19" s="14">
        <v>0.79016011549314258</v>
      </c>
      <c r="H19" s="14">
        <v>0.86612403989453168</v>
      </c>
      <c r="I19" s="14">
        <v>0.83890068867863787</v>
      </c>
      <c r="J19" s="14">
        <v>0.78937198067632841</v>
      </c>
      <c r="K19" s="14">
        <v>0.83738998482549321</v>
      </c>
      <c r="W19" s="11" t="str">
        <f>W6</f>
        <v>Summer 2014/2015</v>
      </c>
      <c r="X19" s="11" t="str">
        <f>W7</f>
        <v>Autumn 2015</v>
      </c>
      <c r="Y19" s="21">
        <f>ABS(X6-X7)</f>
        <v>2.0504900540050386E-2</v>
      </c>
      <c r="Z19" s="21">
        <f>SQRT(Z9/AA9/HARMEAN(Y6,Y7))</f>
        <v>2.2249098341103783E-2</v>
      </c>
      <c r="AA19" s="21">
        <f t="shared" si="4"/>
        <v>0.92160591075139875</v>
      </c>
      <c r="AB19" s="21">
        <f t="shared" si="0"/>
        <v>-5.7486895314434447E-2</v>
      </c>
      <c r="AC19" s="21">
        <f t="shared" si="1"/>
        <v>9.8496696394535219E-2</v>
      </c>
      <c r="AD19" s="21">
        <f>[1]!QDIST(AA19,COUNT($Y$4:$Y$8),AA$9)</f>
        <v>0.96614964620475985</v>
      </c>
      <c r="AE19" s="21">
        <f t="shared" si="2"/>
        <v>7.7991795854484833E-2</v>
      </c>
      <c r="AF19" s="21">
        <f t="shared" si="3"/>
        <v>0.13153602521638016</v>
      </c>
    </row>
    <row r="20" spans="1:32" x14ac:dyDescent="0.25">
      <c r="A20" s="14">
        <v>0.83526996668990627</v>
      </c>
      <c r="B20" s="14">
        <v>0.73577132276356905</v>
      </c>
      <c r="C20" s="14">
        <v>0.69478402607986967</v>
      </c>
      <c r="D20" s="14">
        <v>0.73943661971830987</v>
      </c>
      <c r="E20" s="14">
        <v>0.81334113516676421</v>
      </c>
      <c r="G20" s="14">
        <v>0.77452126296913015</v>
      </c>
      <c r="H20" s="14">
        <v>0.87183840062125828</v>
      </c>
      <c r="I20" s="14">
        <v>0.83979328165374667</v>
      </c>
      <c r="J20" s="14">
        <v>0.79737045630317094</v>
      </c>
      <c r="K20" s="14">
        <v>0.84071753986332565</v>
      </c>
      <c r="W20" s="11" t="str">
        <f>W6</f>
        <v>Summer 2014/2015</v>
      </c>
      <c r="X20" s="11" t="str">
        <f>W8</f>
        <v>Winter 2015</v>
      </c>
      <c r="Y20" s="21">
        <f>ABS(X6-X8)</f>
        <v>6.0891028134076097E-2</v>
      </c>
      <c r="Z20" s="21">
        <f>SQRT(Z9/AA9/HARMEAN(Y6,Y8))</f>
        <v>2.5981349350642783E-2</v>
      </c>
      <c r="AA20" s="21">
        <f t="shared" si="4"/>
        <v>2.3436437927951439</v>
      </c>
      <c r="AB20" s="21">
        <f t="shared" si="0"/>
        <v>-3.0183767954890153E-2</v>
      </c>
      <c r="AC20" s="21">
        <f t="shared" si="1"/>
        <v>0.15196582422304233</v>
      </c>
      <c r="AD20" s="21">
        <f>[1]!QDIST(AA20,COUNT($Y$4:$Y$8),AA$9)</f>
        <v>0.46307111431370418</v>
      </c>
      <c r="AE20" s="21">
        <f t="shared" si="2"/>
        <v>9.1074796088966251E-2</v>
      </c>
      <c r="AF20" s="21">
        <f t="shared" si="3"/>
        <v>0.39060729879919065</v>
      </c>
    </row>
    <row r="21" spans="1:32" x14ac:dyDescent="0.25">
      <c r="A21" s="14">
        <v>0.61748496993987978</v>
      </c>
      <c r="B21" s="14">
        <v>0.72440537745604971</v>
      </c>
      <c r="C21" s="14">
        <v>0.67684964200477327</v>
      </c>
      <c r="D21" s="14">
        <v>0.64309867814325239</v>
      </c>
      <c r="E21" s="14">
        <v>0.5285338015803337</v>
      </c>
      <c r="G21" s="14">
        <v>0.86666202575704843</v>
      </c>
      <c r="H21" s="14">
        <v>0.82134780642243332</v>
      </c>
      <c r="I21" s="14">
        <v>0.80792114377053548</v>
      </c>
      <c r="J21" s="14">
        <v>0.81067000104199227</v>
      </c>
      <c r="K21" s="14">
        <v>0.81520966595593469</v>
      </c>
      <c r="W21" s="48" t="str">
        <f>W7</f>
        <v>Autumn 2015</v>
      </c>
      <c r="X21" s="48" t="str">
        <f>W8</f>
        <v>Winter 2015</v>
      </c>
      <c r="Y21" s="41">
        <f>ABS(X7-X8)</f>
        <v>4.0386127594025711E-2</v>
      </c>
      <c r="Z21" s="41">
        <f>SQRT(Z9/AA9/HARMEAN(Y7,Y8))</f>
        <v>2.6833422225876365E-2</v>
      </c>
      <c r="AA21" s="41">
        <f t="shared" si="4"/>
        <v>1.505068092100456</v>
      </c>
      <c r="AB21" s="41">
        <f t="shared" si="0"/>
        <v>-5.3675517342454987E-2</v>
      </c>
      <c r="AC21" s="41">
        <f t="shared" si="1"/>
        <v>0.13444777253050641</v>
      </c>
      <c r="AD21" s="41">
        <f>[1]!QDIST(AA21,COUNT($Y$4:$Y$8),AA$9)</f>
        <v>0.8245628817961862</v>
      </c>
      <c r="AE21" s="41">
        <f t="shared" si="2"/>
        <v>9.4061644936480698E-2</v>
      </c>
      <c r="AF21" s="41">
        <f t="shared" si="3"/>
        <v>0.25907127358281051</v>
      </c>
    </row>
    <row r="22" spans="1:32" x14ac:dyDescent="0.25">
      <c r="A22" s="14">
        <v>0.6520593948572746</v>
      </c>
      <c r="B22" s="14">
        <v>0.73153724247226615</v>
      </c>
      <c r="C22" s="14">
        <v>0.67054908485856912</v>
      </c>
      <c r="D22" s="14">
        <v>0.59818481848184812</v>
      </c>
      <c r="E22" s="14">
        <v>0.46094354215003863</v>
      </c>
      <c r="G22" s="14">
        <v>0.86604070129799748</v>
      </c>
      <c r="H22" s="14">
        <v>0.8141395809272397</v>
      </c>
      <c r="I22" s="14">
        <v>0.81357234314980797</v>
      </c>
      <c r="J22" s="14">
        <v>0.81467144101422617</v>
      </c>
      <c r="K22" s="14">
        <v>0.81313413757290087</v>
      </c>
    </row>
    <row r="23" spans="1:32" x14ac:dyDescent="0.25">
      <c r="A23" s="14">
        <v>0.58592471358428799</v>
      </c>
      <c r="B23" s="14">
        <v>0.74137190743400294</v>
      </c>
      <c r="C23" s="14">
        <v>0.6544943820224719</v>
      </c>
      <c r="D23" s="14">
        <v>0.62052456286427971</v>
      </c>
      <c r="E23" s="14">
        <v>0.39234875444839867</v>
      </c>
      <c r="G23" s="14">
        <v>0.8667045553903997</v>
      </c>
      <c r="H23" s="14">
        <v>0.82077178173047938</v>
      </c>
      <c r="I23" s="14">
        <v>0.82217893418672605</v>
      </c>
      <c r="J23" s="14">
        <v>0.81834407535944476</v>
      </c>
      <c r="K23" s="14">
        <v>0.81460197833254833</v>
      </c>
      <c r="M23" s="1" t="s">
        <v>42</v>
      </c>
    </row>
    <row r="24" spans="1:32" ht="15.75" thickBot="1" x14ac:dyDescent="0.3">
      <c r="A24" s="14">
        <v>0.43081479440732839</v>
      </c>
      <c r="B24" s="14">
        <v>0.60838323353293411</v>
      </c>
      <c r="C24" s="14">
        <v>0.73153347732181428</v>
      </c>
      <c r="D24" s="14">
        <v>0.64807436918990702</v>
      </c>
      <c r="E24" s="14">
        <v>0.70684931506849313</v>
      </c>
      <c r="G24" s="14">
        <v>0.84375</v>
      </c>
      <c r="H24" s="14">
        <v>0.84203296703296715</v>
      </c>
      <c r="I24" s="14">
        <v>0.82001385477674915</v>
      </c>
      <c r="J24" s="14">
        <v>0.79870458455621895</v>
      </c>
      <c r="K24" s="14">
        <v>0.81875348244845969</v>
      </c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A25" s="14">
        <v>0.39034276147678221</v>
      </c>
      <c r="B25" s="14">
        <v>0.58072362420188495</v>
      </c>
      <c r="C25" s="14">
        <v>0.75550360413013828</v>
      </c>
      <c r="D25" s="14">
        <v>0.6204667297382529</v>
      </c>
      <c r="E25" s="14">
        <v>0.71791352093342486</v>
      </c>
      <c r="G25" s="14">
        <v>0.84633211720703971</v>
      </c>
      <c r="H25" s="14">
        <v>0.84256324554832018</v>
      </c>
      <c r="I25" s="14">
        <v>0.82227501555517857</v>
      </c>
      <c r="J25" s="14">
        <v>0.80347222222222225</v>
      </c>
      <c r="K25" s="14">
        <v>0.8238464679461005</v>
      </c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4">
        <v>0.41805433829973704</v>
      </c>
      <c r="B26" s="14">
        <v>0.60647075854082233</v>
      </c>
      <c r="C26" s="14">
        <v>0.74547776122579279</v>
      </c>
      <c r="D26" s="14">
        <v>0.65803621958121117</v>
      </c>
      <c r="E26" s="14">
        <v>0.73096774193548397</v>
      </c>
      <c r="G26" s="14">
        <v>0.83842505790228306</v>
      </c>
      <c r="H26" s="14">
        <v>0.84023220595658765</v>
      </c>
      <c r="I26" s="14">
        <v>0.82845347729437901</v>
      </c>
      <c r="J26" s="14">
        <v>0.81071876680408672</v>
      </c>
      <c r="K26" s="14">
        <v>0.81890102330380943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AVERAGE(G3:G65)</f>
        <v>0.83183591115266842</v>
      </c>
      <c r="Y26">
        <f>COUNT(G3:G65)</f>
        <v>27</v>
      </c>
      <c r="Z26">
        <f>DEVSQ(G3:G65)</f>
        <v>1.5113290762412468E-2</v>
      </c>
    </row>
    <row r="27" spans="1:32" ht="15.75" thickTop="1" x14ac:dyDescent="0.25">
      <c r="A27" s="14">
        <v>0.26275451841683828</v>
      </c>
      <c r="B27" s="14">
        <v>0.72467187730423244</v>
      </c>
      <c r="C27" s="14">
        <v>0.75587379727008286</v>
      </c>
      <c r="D27" s="14">
        <v>0.56049730838246603</v>
      </c>
      <c r="E27" s="14">
        <v>0.75254237288135595</v>
      </c>
      <c r="G27" s="14">
        <v>0.81582493644911336</v>
      </c>
      <c r="H27" s="14">
        <v>0.80299981708432422</v>
      </c>
      <c r="I27" s="14">
        <v>0.82005292561011456</v>
      </c>
      <c r="J27" s="14">
        <v>0.79251126126126126</v>
      </c>
      <c r="K27" s="14">
        <v>0.80388039643877041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AVERAGE(H3:H65)</f>
        <v>0.83997346361527847</v>
      </c>
      <c r="Y27">
        <f>COUNT(H3:H65)</f>
        <v>54</v>
      </c>
      <c r="Z27">
        <f>DEVSQ(H3:H65)</f>
        <v>2.1068393031225603E-2</v>
      </c>
    </row>
    <row r="28" spans="1:32" x14ac:dyDescent="0.25">
      <c r="A28" s="14">
        <v>0.22984935548998298</v>
      </c>
      <c r="B28" s="14">
        <v>0.72874924104432304</v>
      </c>
      <c r="C28" s="14">
        <v>0.74006926054186184</v>
      </c>
      <c r="D28" s="14">
        <v>0.69901380670611446</v>
      </c>
      <c r="E28" s="14">
        <v>0.7652383826191913</v>
      </c>
      <c r="G28" s="14">
        <v>0.81397993208254571</v>
      </c>
      <c r="H28" s="14">
        <v>0.79667298741596282</v>
      </c>
      <c r="I28" s="14">
        <v>0.8304194857916104</v>
      </c>
      <c r="J28" s="14">
        <v>0.79621528131040797</v>
      </c>
      <c r="K28" s="14">
        <v>0.81334163617965272</v>
      </c>
      <c r="M28" s="45" t="str">
        <f>G2</f>
        <v>Winter 2014</v>
      </c>
      <c r="N28">
        <f>COUNT(G3:G65)</f>
        <v>27</v>
      </c>
      <c r="O28" s="14">
        <f>SUM(G3:G65)</f>
        <v>22.459569601122048</v>
      </c>
      <c r="P28" s="14">
        <f>AVERAGE(G3:G65)</f>
        <v>0.83183591115266842</v>
      </c>
      <c r="Q28">
        <f>VAR(G3:G65)</f>
        <v>5.8128041393894106E-4</v>
      </c>
      <c r="R28">
        <f>DEVSQ(G3:G65)</f>
        <v>1.5113290762412468E-2</v>
      </c>
      <c r="S28">
        <f>SQRT(P37/N28)</f>
        <v>1.4882899799962553E-2</v>
      </c>
      <c r="T28">
        <f>P28-S28*TINV(S26,O37)</f>
        <v>0.8072521990621212</v>
      </c>
      <c r="U28">
        <f>P28+S28*TINV(S26,O37)</f>
        <v>0.85641962324321563</v>
      </c>
      <c r="W28" s="45" t="str">
        <f>I2</f>
        <v>Summer 2014/2015</v>
      </c>
      <c r="X28" s="14">
        <f>AVERAGE(I3:I65)</f>
        <v>0.75345050843242789</v>
      </c>
      <c r="Y28">
        <f>COUNT(I3:I65)</f>
        <v>45</v>
      </c>
      <c r="Z28">
        <f>DEVSQ(I3:I65)</f>
        <v>1.2499520603551058</v>
      </c>
    </row>
    <row r="29" spans="1:32" x14ac:dyDescent="0.25">
      <c r="A29" s="14">
        <v>0.24347549331635915</v>
      </c>
      <c r="B29" s="14">
        <v>0.7240289069557363</v>
      </c>
      <c r="C29" s="14">
        <v>0.73150565709312454</v>
      </c>
      <c r="D29" s="14">
        <v>0.61704946996466425</v>
      </c>
      <c r="E29" s="14">
        <v>0.63821138211382111</v>
      </c>
      <c r="G29" s="14">
        <v>0.80620121484944229</v>
      </c>
      <c r="H29" s="14">
        <v>0.80579900073716104</v>
      </c>
      <c r="I29" s="14">
        <v>0.83081605696893124</v>
      </c>
      <c r="J29" s="14">
        <v>0.79702702702702699</v>
      </c>
      <c r="K29" s="14">
        <v>0.80757212411888679</v>
      </c>
      <c r="M29" s="45" t="str">
        <f>H2</f>
        <v>Spring 2014</v>
      </c>
      <c r="N29">
        <f>COUNT(H3:H65)</f>
        <v>54</v>
      </c>
      <c r="O29" s="14">
        <f>SUM(H3:H65)</f>
        <v>45.358567035225036</v>
      </c>
      <c r="P29" s="14">
        <f>AVERAGE(H3:H65)</f>
        <v>0.83997346361527847</v>
      </c>
      <c r="Q29">
        <f>VAR(H3:H65)</f>
        <v>3.9751684964576612E-4</v>
      </c>
      <c r="R29">
        <f>DEVSQ(H3:H65)</f>
        <v>2.1068393031225603E-2</v>
      </c>
      <c r="S29">
        <f>SQRT(P37/N29)</f>
        <v>1.0523799372273433E-2</v>
      </c>
      <c r="T29">
        <f>P29-S29*TINV(S26,O37)</f>
        <v>0.8225901540893148</v>
      </c>
      <c r="U29">
        <f>P29+S29*TINV(S26,O37)</f>
        <v>0.85735677314124215</v>
      </c>
      <c r="W29" s="45" t="str">
        <f>J2</f>
        <v>Autumn 2015</v>
      </c>
      <c r="X29" s="14">
        <f>AVERAGE(J3:J65)</f>
        <v>0.81197123801282867</v>
      </c>
      <c r="Y29">
        <f>COUNT(J3:J65)</f>
        <v>63</v>
      </c>
      <c r="Z29">
        <f>DEVSQ(J3:J65)</f>
        <v>2.1951948394244428E-2</v>
      </c>
    </row>
    <row r="30" spans="1:32" x14ac:dyDescent="0.25">
      <c r="A30" s="14"/>
      <c r="B30" s="14">
        <v>0.64785752071944991</v>
      </c>
      <c r="C30" s="14">
        <v>0.8079470198675498</v>
      </c>
      <c r="D30" s="14">
        <v>0.81804139635464934</v>
      </c>
      <c r="E30" s="14"/>
      <c r="H30" s="14">
        <v>0.82317844874344603</v>
      </c>
      <c r="I30" s="14">
        <v>0.84368308351177734</v>
      </c>
      <c r="J30" s="14">
        <v>0.80575478862543248</v>
      </c>
      <c r="K30" s="14">
        <v>0.82584930464263473</v>
      </c>
      <c r="M30" s="45" t="str">
        <f>I2</f>
        <v>Summer 2014/2015</v>
      </c>
      <c r="N30">
        <f>COUNT(I3:I65)</f>
        <v>45</v>
      </c>
      <c r="O30" s="14">
        <f>SUM(I3:I65)</f>
        <v>33.905272879459254</v>
      </c>
      <c r="P30" s="14">
        <f>AVERAGE(I3:I65)</f>
        <v>0.75345050843242789</v>
      </c>
      <c r="Q30">
        <f>VAR(I3:I65)</f>
        <v>2.8408001371706796E-2</v>
      </c>
      <c r="R30">
        <f>DEVSQ(I3:I65)</f>
        <v>1.2499520603551058</v>
      </c>
      <c r="S30">
        <f>SQRT(P37/N30)</f>
        <v>1.1528244613705732E-2</v>
      </c>
      <c r="T30">
        <f>P30-S30*TINV(S26,O37)</f>
        <v>0.73440804692949846</v>
      </c>
      <c r="U30">
        <f>P30+S30*TINV(S26,O37)</f>
        <v>0.77249296993535732</v>
      </c>
      <c r="W30" s="45" t="str">
        <f>K2</f>
        <v>Winter 2015</v>
      </c>
      <c r="X30" s="14">
        <f>AVERAGE(K3:K65)</f>
        <v>0.82404215619216814</v>
      </c>
      <c r="Y30">
        <f>COUNT(K3:K65)</f>
        <v>36</v>
      </c>
      <c r="Z30">
        <f>DEVSQ(K3:K65)</f>
        <v>7.6285038040203035E-3</v>
      </c>
    </row>
    <row r="31" spans="1:32" x14ac:dyDescent="0.25">
      <c r="A31" s="14"/>
      <c r="B31" s="14">
        <v>0.66445497630331762</v>
      </c>
      <c r="C31" s="14">
        <v>0.83286908077994426</v>
      </c>
      <c r="D31" s="14">
        <v>0.84217613789388635</v>
      </c>
      <c r="E31" s="14"/>
      <c r="H31" s="14">
        <v>0.82858982022161942</v>
      </c>
      <c r="I31" s="14">
        <v>0.85132634176434285</v>
      </c>
      <c r="J31" s="14">
        <v>0.80932061579651937</v>
      </c>
      <c r="K31" s="14">
        <v>0.83826472269868491</v>
      </c>
      <c r="M31" s="45" t="str">
        <f>J2</f>
        <v>Autumn 2015</v>
      </c>
      <c r="N31">
        <f>COUNT(J3:J65)</f>
        <v>63</v>
      </c>
      <c r="O31" s="14">
        <f>SUM(J3:J65)</f>
        <v>51.154187994808204</v>
      </c>
      <c r="P31" s="14">
        <f>AVERAGE(J3:J65)</f>
        <v>0.81197123801282867</v>
      </c>
      <c r="Q31">
        <f>VAR(J3:J65)</f>
        <v>3.5406368377813595E-4</v>
      </c>
      <c r="R31">
        <f>DEVSQ(J3:J65)</f>
        <v>2.1951948394244428E-2</v>
      </c>
      <c r="S31">
        <f>SQRT(P37/N31)</f>
        <v>9.7431449848245037E-3</v>
      </c>
      <c r="T31">
        <f>P31-S31*TINV(S26,O37)</f>
        <v>0.79587742065312383</v>
      </c>
      <c r="U31">
        <f>P31+S31*TINV(S26,O37)</f>
        <v>0.8280650553725335</v>
      </c>
      <c r="W31" s="46"/>
      <c r="X31" s="46"/>
      <c r="Y31" s="46">
        <f>SUM(Y26:Y30)</f>
        <v>225</v>
      </c>
      <c r="Z31" s="46">
        <f>SUM(Z26:Z30)</f>
        <v>1.3157141963470087</v>
      </c>
      <c r="AA31" s="46">
        <f>Y31-COUNT(Y26:Y30)</f>
        <v>220</v>
      </c>
      <c r="AB31" s="46">
        <f>[1]!QCRIT(COUNT(Y26:Y30),AA31,AA24,2)</f>
        <v>3.500909090909091</v>
      </c>
    </row>
    <row r="32" spans="1:32" ht="15.75" thickBot="1" x14ac:dyDescent="0.3">
      <c r="A32" s="14"/>
      <c r="B32" s="14">
        <v>0.4110335804622765</v>
      </c>
      <c r="C32" s="14">
        <v>0.82093663911845727</v>
      </c>
      <c r="D32" s="14">
        <v>0.8494856524093124</v>
      </c>
      <c r="E32" s="14"/>
      <c r="H32" s="14">
        <v>0.81632760898282686</v>
      </c>
      <c r="I32" s="14">
        <v>0.85820158102766797</v>
      </c>
      <c r="J32" s="14">
        <v>0.81407183420606244</v>
      </c>
      <c r="K32" s="14">
        <v>0.83452062926684478</v>
      </c>
      <c r="M32" s="45" t="str">
        <f>K2</f>
        <v>Winter 2015</v>
      </c>
      <c r="N32">
        <f>COUNT(K3:K65)</f>
        <v>36</v>
      </c>
      <c r="O32" s="14">
        <f>SUM(K3:K65)</f>
        <v>29.665517622918053</v>
      </c>
      <c r="P32" s="14">
        <f>AVERAGE(K3:K65)</f>
        <v>0.82404215619216814</v>
      </c>
      <c r="Q32">
        <f>VAR(K3:K65)</f>
        <v>2.1795725154343724E-4</v>
      </c>
      <c r="R32">
        <f>DEVSQ(K3:K65)</f>
        <v>7.6285038040203035E-3</v>
      </c>
      <c r="S32">
        <f>SQRT(P37/N32)</f>
        <v>1.2888969308745911E-2</v>
      </c>
      <c r="T32">
        <f>P32-S32*TINV(S26,O37)</f>
        <v>0.80275203700243158</v>
      </c>
      <c r="U32">
        <f>P32+S32*TINV(S26,O37)</f>
        <v>0.8453322753819047</v>
      </c>
      <c r="W32" t="s">
        <v>108</v>
      </c>
    </row>
    <row r="33" spans="1:32" ht="15.75" thickTop="1" x14ac:dyDescent="0.25">
      <c r="A33" s="14"/>
      <c r="B33" s="14">
        <v>0.80026036823507529</v>
      </c>
      <c r="C33" s="14">
        <v>0.5831062670299727</v>
      </c>
      <c r="D33" s="14">
        <v>0.65295404814004376</v>
      </c>
      <c r="E33" s="14"/>
      <c r="H33" s="14">
        <v>0.8376030296279795</v>
      </c>
      <c r="I33" s="14">
        <v>0.84503311258278146</v>
      </c>
      <c r="J33" s="14">
        <v>0.81647278770253429</v>
      </c>
      <c r="K33" s="14">
        <v>0.83611612515042111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4"/>
      <c r="B34" s="14">
        <v>0.80528760271525535</v>
      </c>
      <c r="C34" s="14">
        <v>0.53134328358208949</v>
      </c>
      <c r="D34" s="14">
        <v>0.6785714285714286</v>
      </c>
      <c r="E34" s="14"/>
      <c r="H34" s="14">
        <v>0.82901123890322292</v>
      </c>
      <c r="I34" s="14">
        <v>0.8422960725075529</v>
      </c>
      <c r="J34" s="14">
        <v>0.75775445217596404</v>
      </c>
      <c r="K34" s="14">
        <v>0.82705611068408913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8.1375524626100537E-3</v>
      </c>
      <c r="Z34" s="46">
        <f>SQRT(Z31/AA31/HARMEAN(Y26,Y27))</f>
        <v>1.2888969308745911E-2</v>
      </c>
      <c r="AA34" s="46">
        <f>Y34/Z34</f>
        <v>0.6313578896559443</v>
      </c>
      <c r="AB34" s="46">
        <f>Y34-Z34*AB$31</f>
        <v>-3.6985557362826771E-2</v>
      </c>
      <c r="AC34" s="46">
        <f>Y34+Z34*AB$31</f>
        <v>5.3260662288046878E-2</v>
      </c>
      <c r="AD34" s="46">
        <f>[1]!QDIST(AA34,COUNT($Y$26:$Y$30),AA$31)</f>
        <v>0.99173285309940462</v>
      </c>
      <c r="AE34" s="46">
        <f>Z34*AB$31</f>
        <v>4.5123109825436825E-2</v>
      </c>
      <c r="AF34" s="46">
        <f>Y34*SQRT(AA$31/Z$31)</f>
        <v>0.10522631494265738</v>
      </c>
    </row>
    <row r="35" spans="1:32" ht="15.75" thickTop="1" x14ac:dyDescent="0.25">
      <c r="A35" s="14"/>
      <c r="B35" s="14">
        <v>0.81858407079646012</v>
      </c>
      <c r="C35" s="14">
        <v>0.5421245421245422</v>
      </c>
      <c r="D35" s="14">
        <v>0.71521881123448727</v>
      </c>
      <c r="E35" s="14"/>
      <c r="H35" s="14">
        <v>0.82377833753148622</v>
      </c>
      <c r="I35" s="14">
        <v>0.85236220472440949</v>
      </c>
      <c r="J35" s="14">
        <v>0.79509143407122229</v>
      </c>
      <c r="K35" s="14">
        <v>0.83641929222039713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7.8385402720240527E-2</v>
      </c>
      <c r="Z35" s="21">
        <f>SQRT(Z31/AA31/HARMEAN(Y26,Y28))</f>
        <v>1.3311670262013716E-2</v>
      </c>
      <c r="AA35" s="21">
        <f t="shared" ref="AA35:AA43" si="5">Y35/Z35</f>
        <v>5.888472383809094</v>
      </c>
      <c r="AB35" s="21">
        <f t="shared" ref="AB35:AB43" si="6">Y35-Z35*AB$31</f>
        <v>3.1782455284772505E-2</v>
      </c>
      <c r="AC35" s="21">
        <f t="shared" ref="AC35:AC43" si="7">Y35+Z35*AB$31</f>
        <v>0.12498835015570856</v>
      </c>
      <c r="AD35" s="21">
        <f>[1]!QDIST(AA35,COUNT($Y$26:$Y$30),AA$31)</f>
        <v>4.2910223101932932E-4</v>
      </c>
      <c r="AE35" s="21">
        <f t="shared" ref="AE35:AE43" si="8">Z35*AB$31</f>
        <v>4.6602947435468021E-2</v>
      </c>
      <c r="AF35" s="21">
        <f t="shared" ref="AF35:AF43" si="9">Y35*SQRT(AA$31/Z$31)</f>
        <v>1.0135980212042182</v>
      </c>
    </row>
    <row r="36" spans="1:32" x14ac:dyDescent="0.25">
      <c r="A36" s="14"/>
      <c r="B36" s="14">
        <v>0.71821924858466291</v>
      </c>
      <c r="C36" s="14">
        <v>0.44736842105263158</v>
      </c>
      <c r="D36" s="14">
        <v>0.41086350974930363</v>
      </c>
      <c r="E36" s="14"/>
      <c r="H36" s="14">
        <v>0.82138387269801538</v>
      </c>
      <c r="I36" s="14">
        <v>0.85777218376337327</v>
      </c>
      <c r="J36" s="14">
        <v>0.80789764359351979</v>
      </c>
      <c r="K36" s="14">
        <v>0.83591731266149871</v>
      </c>
      <c r="M36" t="s">
        <v>38</v>
      </c>
      <c r="N36">
        <f>N38-N37</f>
        <v>0.21225238489850939</v>
      </c>
      <c r="O36">
        <f>COUNTA(M28:M32)-1</f>
        <v>4</v>
      </c>
      <c r="P36">
        <f>N36/O36</f>
        <v>5.3063096224627349E-2</v>
      </c>
      <c r="Q36">
        <f>P36/P37</f>
        <v>8.872657300369454</v>
      </c>
      <c r="R36">
        <f>FDIST(Q36,O36,O37)</f>
        <v>1.1665665138902881E-6</v>
      </c>
      <c r="S36">
        <f>FINV(S26,O36,O37)</f>
        <v>1.9705860460999658</v>
      </c>
      <c r="T36">
        <f>SQRT(DEVSQ(P28:P32)/(P37*O36))</f>
        <v>0.44554178370284342</v>
      </c>
      <c r="U36">
        <f>(N38-O38*P37)/(N38+P37)</f>
        <v>0.12277496959446962</v>
      </c>
      <c r="W36" s="11" t="str">
        <f>W26</f>
        <v>Winter 2014</v>
      </c>
      <c r="X36" s="11" t="str">
        <f>W29</f>
        <v>Autumn 2015</v>
      </c>
      <c r="Y36" s="21">
        <f>ABS(X26-X29)</f>
        <v>1.986467313983975E-2</v>
      </c>
      <c r="Z36" s="21">
        <f>SQRT(Z31/AA31/HARMEAN(Y26,Y29))</f>
        <v>1.2578346088636538E-2</v>
      </c>
      <c r="AA36" s="21">
        <f t="shared" si="5"/>
        <v>1.5792754468559096</v>
      </c>
      <c r="AB36" s="21">
        <f t="shared" si="6"/>
        <v>-2.4170973030468709E-2</v>
      </c>
      <c r="AC36" s="21">
        <f t="shared" si="7"/>
        <v>6.390031931014821E-2</v>
      </c>
      <c r="AD36" s="21">
        <f>[1]!QDIST(AA36,COUNT($Y$26:$Y$30),AA$31)</f>
        <v>0.79761081450982363</v>
      </c>
      <c r="AE36" s="21">
        <f t="shared" si="8"/>
        <v>4.403564617030846E-2</v>
      </c>
      <c r="AF36" s="21">
        <f t="shared" si="9"/>
        <v>0.25686917063208486</v>
      </c>
    </row>
    <row r="37" spans="1:32" x14ac:dyDescent="0.25">
      <c r="A37" s="14"/>
      <c r="B37" s="14">
        <v>0.69635326221781191</v>
      </c>
      <c r="C37" s="14">
        <v>0.46058091286307051</v>
      </c>
      <c r="D37" s="14">
        <v>0.53647514525500317</v>
      </c>
      <c r="E37" s="14"/>
      <c r="H37" s="14">
        <v>0.84487393736830629</v>
      </c>
      <c r="I37" s="14">
        <v>0.85733422638981904</v>
      </c>
      <c r="J37" s="14">
        <v>0.81665614003428666</v>
      </c>
      <c r="K37" s="14">
        <v>0.83757519666820912</v>
      </c>
      <c r="M37" t="s">
        <v>39</v>
      </c>
      <c r="N37">
        <f>SUM(R28:R32)</f>
        <v>1.3157141963470087</v>
      </c>
      <c r="O37">
        <f>O38-O36</f>
        <v>220</v>
      </c>
      <c r="P37">
        <f>N37/O37</f>
        <v>5.9805190743045852E-3</v>
      </c>
      <c r="W37" s="11" t="str">
        <f>W26</f>
        <v>Winter 2014</v>
      </c>
      <c r="X37" s="11" t="str">
        <f>W30</f>
        <v>Winter 2015</v>
      </c>
      <c r="Y37" s="21">
        <f>ABS(X26-X30)</f>
        <v>7.7937549605002765E-3</v>
      </c>
      <c r="Z37" s="21">
        <f>SQRT(Z31/AA31/HARMEAN(Y26,Y30))</f>
        <v>1.3921677993286575E-2</v>
      </c>
      <c r="AA37" s="21">
        <f t="shared" si="5"/>
        <v>0.5598287048629228</v>
      </c>
      <c r="AB37" s="21">
        <f t="shared" si="6"/>
        <v>-4.0944774086905722E-2</v>
      </c>
      <c r="AC37" s="21">
        <f t="shared" si="7"/>
        <v>5.6532284007906275E-2</v>
      </c>
      <c r="AD37" s="21">
        <f>[1]!QDIST(AA37,COUNT($Y$26:$Y$30),AA$31)</f>
        <v>0.99478636274226939</v>
      </c>
      <c r="AE37" s="21">
        <f t="shared" si="8"/>
        <v>4.8738529047405998E-2</v>
      </c>
      <c r="AF37" s="21">
        <f t="shared" si="9"/>
        <v>0.10078068532616961</v>
      </c>
    </row>
    <row r="38" spans="1:32" x14ac:dyDescent="0.25">
      <c r="A38" s="14"/>
      <c r="B38" s="14">
        <v>0.71522538208550979</v>
      </c>
      <c r="C38" s="14">
        <v>0.45454545454545453</v>
      </c>
      <c r="D38" s="14">
        <v>0.76838810641627553</v>
      </c>
      <c r="E38" s="14"/>
      <c r="H38" s="14">
        <v>0.83471074380165289</v>
      </c>
      <c r="I38" s="14">
        <v>0.85691318327974286</v>
      </c>
      <c r="J38" s="14">
        <v>0.81790970316787226</v>
      </c>
      <c r="K38" s="14">
        <v>0.84053375611045045</v>
      </c>
      <c r="M38" s="41" t="s">
        <v>40</v>
      </c>
      <c r="N38" s="41">
        <f>DEVSQ(G3:K65)</f>
        <v>1.5279665812455181</v>
      </c>
      <c r="O38" s="41">
        <f>COUNT(G3:K65)-1</f>
        <v>224</v>
      </c>
      <c r="P38" s="41">
        <f>N38/O38</f>
        <v>6.8212793805603484E-3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8.6522955182850581E-2</v>
      </c>
      <c r="Z38" s="21">
        <f>SQRT(Z31/AA31/HARMEAN(Y27,Y28))</f>
        <v>1.1037453898007863E-2</v>
      </c>
      <c r="AA38" s="21">
        <f t="shared" si="5"/>
        <v>7.8390320795330348</v>
      </c>
      <c r="AB38" s="21">
        <f t="shared" si="6"/>
        <v>4.7881832490824866E-2</v>
      </c>
      <c r="AC38" s="21">
        <f t="shared" si="7"/>
        <v>0.12516407787487629</v>
      </c>
      <c r="AD38" s="21">
        <f>[1]!QDIST(AA38,COUNT($Y$26:$Y$30),AA$31)</f>
        <v>8.4108928088966195E-7</v>
      </c>
      <c r="AE38" s="21">
        <f t="shared" si="8"/>
        <v>3.8641122692025714E-2</v>
      </c>
      <c r="AF38" s="21">
        <f t="shared" si="9"/>
        <v>1.1188243361468755</v>
      </c>
    </row>
    <row r="39" spans="1:32" x14ac:dyDescent="0.25">
      <c r="A39" s="14"/>
      <c r="B39" s="14"/>
      <c r="C39" s="14">
        <v>0.2240663900414937</v>
      </c>
      <c r="D39" s="14">
        <v>0.79365781710914463</v>
      </c>
      <c r="E39" s="14"/>
      <c r="H39" s="14">
        <v>0.83640830483163942</v>
      </c>
      <c r="I39" s="14">
        <v>0.81723027375201285</v>
      </c>
      <c r="J39" s="14">
        <v>0.83613132412765712</v>
      </c>
      <c r="W39" s="11" t="str">
        <f>W27</f>
        <v>Spring 2014</v>
      </c>
      <c r="X39" s="11" t="str">
        <f>W29</f>
        <v>Autumn 2015</v>
      </c>
      <c r="Y39" s="21">
        <f>ABS(X27-X29)</f>
        <v>2.8002225602449804E-2</v>
      </c>
      <c r="Z39" s="21">
        <f>SQRT(Z31/AA31/HARMEAN(Y27,Y29))</f>
        <v>1.0140986821389069E-2</v>
      </c>
      <c r="AA39" s="21">
        <f t="shared" si="5"/>
        <v>2.7612919822939066</v>
      </c>
      <c r="AB39" s="21">
        <f t="shared" si="6"/>
        <v>-7.500447351340471E-3</v>
      </c>
      <c r="AC39" s="21">
        <f t="shared" si="7"/>
        <v>6.3504898556240086E-2</v>
      </c>
      <c r="AD39" s="21">
        <f>[1]!QDIST(AA39,COUNT($Y$26:$Y$30),AA$31)</f>
        <v>0.29297987322919883</v>
      </c>
      <c r="AE39" s="21">
        <f t="shared" si="8"/>
        <v>3.5502672953790275E-2</v>
      </c>
      <c r="AF39" s="21">
        <f t="shared" si="9"/>
        <v>0.36209548557474225</v>
      </c>
    </row>
    <row r="40" spans="1:32" x14ac:dyDescent="0.25">
      <c r="A40" s="14"/>
      <c r="B40" s="14"/>
      <c r="C40" s="14">
        <v>0.23137254901960794</v>
      </c>
      <c r="D40" s="14">
        <v>0.75756436760007517</v>
      </c>
      <c r="E40" s="14"/>
      <c r="H40" s="14">
        <v>0.8402156038735612</v>
      </c>
      <c r="I40" s="14">
        <v>0.82010243277848915</v>
      </c>
      <c r="J40" s="14">
        <v>0.84160305343511443</v>
      </c>
      <c r="W40" s="11" t="str">
        <f>W27</f>
        <v>Spring 2014</v>
      </c>
      <c r="X40" s="11" t="str">
        <f>W30</f>
        <v>Winter 2015</v>
      </c>
      <c r="Y40" s="21">
        <f>ABS(X27-X30)</f>
        <v>1.593130742311033E-2</v>
      </c>
      <c r="Z40" s="21">
        <f>SQRT(Z31/AA31/HARMEAN(Y27,Y30))</f>
        <v>1.1765965388986506E-2</v>
      </c>
      <c r="AA40" s="21">
        <f t="shared" si="5"/>
        <v>1.3540161726145123</v>
      </c>
      <c r="AB40" s="21">
        <f t="shared" si="6"/>
        <v>-2.5260267770514246E-2</v>
      </c>
      <c r="AC40" s="21">
        <f t="shared" si="7"/>
        <v>5.7122882616734906E-2</v>
      </c>
      <c r="AD40" s="21">
        <f>[1]!QDIST(AA40,COUNT($Y$26:$Y$30),AA$31)</f>
        <v>0.87374823158985526</v>
      </c>
      <c r="AE40" s="21">
        <f t="shared" si="8"/>
        <v>4.1191575193624576E-2</v>
      </c>
      <c r="AF40" s="21">
        <f t="shared" si="9"/>
        <v>0.20600700026882701</v>
      </c>
    </row>
    <row r="41" spans="1:32" x14ac:dyDescent="0.25">
      <c r="A41" s="14"/>
      <c r="B41" s="14"/>
      <c r="C41" s="14">
        <v>0.24334600760456279</v>
      </c>
      <c r="D41" s="14">
        <v>0.71840923669018597</v>
      </c>
      <c r="E41" s="14"/>
      <c r="H41" s="14">
        <v>0.83453196988425671</v>
      </c>
      <c r="I41" s="14">
        <v>0.81973954763536672</v>
      </c>
      <c r="J41" s="14">
        <v>0.84278464254192409</v>
      </c>
      <c r="W41" s="11" t="str">
        <f>W28</f>
        <v>Summer 2014/2015</v>
      </c>
      <c r="X41" s="11" t="str">
        <f>W29</f>
        <v>Autumn 2015</v>
      </c>
      <c r="Y41" s="21">
        <f>ABS(X28-X29)</f>
        <v>5.8520729580400777E-2</v>
      </c>
      <c r="Z41" s="21">
        <f>SQRT(Z31/AA31/HARMEAN(Y28,Y29))</f>
        <v>1.0673080578463421E-2</v>
      </c>
      <c r="AA41" s="21">
        <f t="shared" si="5"/>
        <v>5.4830214341758365</v>
      </c>
      <c r="AB41" s="21">
        <f t="shared" si="6"/>
        <v>2.1155244755252926E-2</v>
      </c>
      <c r="AC41" s="21">
        <f t="shared" si="7"/>
        <v>9.588621440554862E-2</v>
      </c>
      <c r="AD41" s="21">
        <f>[1]!QDIST(AA41,COUNT($Y$26:$Y$30),AA$31)</f>
        <v>1.3053298932035329E-3</v>
      </c>
      <c r="AE41" s="21">
        <f t="shared" si="8"/>
        <v>3.736548482514785E-2</v>
      </c>
      <c r="AF41" s="21">
        <f t="shared" si="9"/>
        <v>0.75672885057213324</v>
      </c>
    </row>
    <row r="42" spans="1:32" x14ac:dyDescent="0.25">
      <c r="A42" s="14"/>
      <c r="B42" s="14"/>
      <c r="C42" s="14">
        <v>0.4306049822064057</v>
      </c>
      <c r="D42" s="14">
        <v>0.81819719262641633</v>
      </c>
      <c r="E42" s="14"/>
      <c r="H42" s="14">
        <v>0.84190871369294595</v>
      </c>
      <c r="I42" s="14">
        <v>0.82337434094903339</v>
      </c>
      <c r="J42" s="14">
        <v>0.84080533770338284</v>
      </c>
      <c r="W42" s="11" t="str">
        <f>W28</f>
        <v>Summer 2014/2015</v>
      </c>
      <c r="X42" s="11" t="str">
        <f>W30</f>
        <v>Winter 2015</v>
      </c>
      <c r="Y42" s="21">
        <f>ABS(X28-X30)</f>
        <v>7.059164775974025E-2</v>
      </c>
      <c r="Z42" s="21">
        <f>SQRT(Z31/AA31/HARMEAN(Y28,Y30))</f>
        <v>1.2227549912292921E-2</v>
      </c>
      <c r="AA42" s="21">
        <f t="shared" si="5"/>
        <v>5.773163738123138</v>
      </c>
      <c r="AB42" s="21">
        <f t="shared" si="6"/>
        <v>2.7784107112249309E-2</v>
      </c>
      <c r="AC42" s="21">
        <f t="shared" si="7"/>
        <v>0.11339918840723119</v>
      </c>
      <c r="AD42" s="21">
        <f>[1]!QDIST(AA42,COUNT($Y$26:$Y$30),AA$31)</f>
        <v>5.9293190195863765E-4</v>
      </c>
      <c r="AE42" s="21">
        <f t="shared" si="8"/>
        <v>4.2807540647490941E-2</v>
      </c>
      <c r="AF42" s="21">
        <f t="shared" si="9"/>
        <v>0.91281733587804859</v>
      </c>
    </row>
    <row r="43" spans="1:32" x14ac:dyDescent="0.25">
      <c r="A43" s="14"/>
      <c r="B43" s="14"/>
      <c r="C43" s="14">
        <v>0.54005934718100879</v>
      </c>
      <c r="D43" s="14">
        <v>0.82435791217895604</v>
      </c>
      <c r="E43" s="14"/>
      <c r="H43" s="14">
        <v>0.83029912198025702</v>
      </c>
      <c r="I43" s="14">
        <v>0.81534090909090906</v>
      </c>
      <c r="J43" s="14">
        <v>0.84345641249726899</v>
      </c>
      <c r="W43" s="48" t="str">
        <f>W29</f>
        <v>Autumn 2015</v>
      </c>
      <c r="X43" s="48" t="str">
        <f>W30</f>
        <v>Winter 2015</v>
      </c>
      <c r="Y43" s="41">
        <f>ABS(X29-X30)</f>
        <v>1.2070918179339474E-2</v>
      </c>
      <c r="Z43" s="41">
        <f>SQRT(Z31/AA31/HARMEAN(Y29,Y30))</f>
        <v>1.1424850196766366E-2</v>
      </c>
      <c r="AA43" s="41">
        <f t="shared" si="5"/>
        <v>1.0565493613873351</v>
      </c>
      <c r="AB43" s="41">
        <f t="shared" si="6"/>
        <v>-2.7926443736794412E-2</v>
      </c>
      <c r="AC43" s="41">
        <f t="shared" si="7"/>
        <v>5.206828009547336E-2</v>
      </c>
      <c r="AD43" s="41">
        <f>[1]!QDIST(AA43,COUNT($Y$26:$Y$30),AA$31)</f>
        <v>0.94504789025182634</v>
      </c>
      <c r="AE43" s="41">
        <f t="shared" si="8"/>
        <v>3.9997361916133886E-2</v>
      </c>
      <c r="AF43" s="41">
        <f t="shared" si="9"/>
        <v>0.15608848530591526</v>
      </c>
    </row>
    <row r="44" spans="1:32" x14ac:dyDescent="0.25">
      <c r="A44" s="14"/>
      <c r="B44" s="14"/>
      <c r="C44" s="14">
        <v>0.45230769230769241</v>
      </c>
      <c r="D44" s="14">
        <v>0.81092933040984982</v>
      </c>
      <c r="E44" s="14"/>
      <c r="H44" s="14">
        <v>0.83850534635053464</v>
      </c>
      <c r="I44" s="14">
        <v>0.82412060301507539</v>
      </c>
      <c r="J44" s="14">
        <v>0.84303918065975936</v>
      </c>
    </row>
    <row r="45" spans="1:32" x14ac:dyDescent="0.25">
      <c r="A45" s="14"/>
      <c r="B45" s="14"/>
      <c r="C45" s="14">
        <v>0.7781818181818182</v>
      </c>
      <c r="D45" s="14">
        <v>0.42450142450142436</v>
      </c>
      <c r="E45" s="14"/>
      <c r="H45" s="14">
        <v>0.82295116437996108</v>
      </c>
      <c r="I45" s="14">
        <v>0.80527817403708979</v>
      </c>
      <c r="J45" s="14">
        <v>0.8275114243668189</v>
      </c>
      <c r="M45" s="1" t="s">
        <v>70</v>
      </c>
      <c r="U45" s="2" t="s">
        <v>74</v>
      </c>
    </row>
    <row r="46" spans="1:32" x14ac:dyDescent="0.25">
      <c r="A46" s="14"/>
      <c r="B46" s="14"/>
      <c r="C46" s="14">
        <v>0.75986842105263153</v>
      </c>
      <c r="D46" s="14">
        <v>0.45628742514970055</v>
      </c>
      <c r="E46" s="14"/>
      <c r="H46" s="14">
        <v>0.8369003279782089</v>
      </c>
      <c r="I46" s="14">
        <v>0.81578947368421051</v>
      </c>
      <c r="J46" s="14">
        <v>0.82230119946690372</v>
      </c>
      <c r="M46" s="2" t="s">
        <v>65</v>
      </c>
    </row>
    <row r="47" spans="1:32" ht="30.75" thickBot="1" x14ac:dyDescent="0.3">
      <c r="A47" s="14"/>
      <c r="B47" s="14"/>
      <c r="C47" s="14">
        <v>0.76642335766423364</v>
      </c>
      <c r="D47" s="14">
        <v>0.43674367436743683</v>
      </c>
      <c r="E47" s="14"/>
      <c r="H47" s="14">
        <v>0.83619543220583992</v>
      </c>
      <c r="I47" s="14">
        <v>0.81610942249240115</v>
      </c>
      <c r="J47" s="14">
        <v>0.83136810279667417</v>
      </c>
      <c r="M47" t="s">
        <v>56</v>
      </c>
      <c r="U47" s="35" t="s">
        <v>75</v>
      </c>
      <c r="V47" s="19" t="s">
        <v>65</v>
      </c>
      <c r="W47" s="19" t="s">
        <v>20</v>
      </c>
      <c r="X47" s="19" t="s">
        <v>21</v>
      </c>
      <c r="Y47" s="20" t="s">
        <v>22</v>
      </c>
      <c r="Z47" s="19" t="s">
        <v>23</v>
      </c>
      <c r="AA47" s="19" t="s">
        <v>24</v>
      </c>
    </row>
    <row r="48" spans="1:32" ht="45.75" thickBot="1" x14ac:dyDescent="0.3">
      <c r="A48" s="14"/>
      <c r="B48" s="14"/>
      <c r="C48" s="14">
        <v>0.44999999999999996</v>
      </c>
      <c r="D48" s="14"/>
      <c r="E48" s="14"/>
      <c r="H48" s="14">
        <v>0.82922716627634652</v>
      </c>
      <c r="J48" s="14">
        <v>0.81747047944231044</v>
      </c>
      <c r="U48" s="36" t="s">
        <v>132</v>
      </c>
      <c r="V48" t="str">
        <f>IF(V56&lt;=Summary!$B$4,Summary!$A$4,IF(V56&lt;=Summary!$B$5,Summary!$A$5,IF(V56&lt;=Summary!$B$6,Summary!$A$6,Summary!$A$7)))</f>
        <v>***</v>
      </c>
      <c r="W48" t="str">
        <f>IF(W56&lt;=Summary!$B$4,Summary!$A$4,IF(W56&lt;=Summary!$B$5,Summary!$A$5,IF(W56&lt;=Summary!$B$6,Summary!$A$6,Summary!$A$7)))</f>
        <v>***</v>
      </c>
      <c r="X48" t="str">
        <f>IF(X56&lt;=Summary!$B$4,Summary!$A$4,IF(X56&lt;=Summary!$B$5,Summary!$A$5,IF(X56&lt;=Summary!$B$6,Summary!$A$6,Summary!$A$7)))</f>
        <v>***</v>
      </c>
      <c r="Y48" t="str">
        <f>IF(Y56&lt;=Summary!$B$4,Summary!$A$4,IF(Y56&lt;=Summary!$B$5,Summary!$A$5,IF(Y56&lt;=Summary!$B$6,Summary!$A$6,Summary!$A$7)))</f>
        <v>***</v>
      </c>
      <c r="Z48" t="str">
        <f>IF(Z56&lt;=Summary!$B$4,Summary!$A$4,IF(Z56&lt;=Summary!$B$5,Summary!$A$5,IF(Z56&lt;=Summary!$B$6,Summary!$A$6,Summary!$A$7)))</f>
        <v>***</v>
      </c>
      <c r="AA48" t="str">
        <f>IF(AA56&lt;=Summary!$B$4,Summary!$A$4,IF(AA56&lt;=Summary!$B$5,Summary!$A$5,IF(AA56&lt;=Summary!$B$6,Summary!$A$6,Summary!$A$7)))</f>
        <v>***</v>
      </c>
    </row>
    <row r="49" spans="1:27" x14ac:dyDescent="0.25">
      <c r="A49" s="14"/>
      <c r="B49" s="14"/>
      <c r="C49" s="14">
        <v>0.44654088050314461</v>
      </c>
      <c r="D49" s="14"/>
      <c r="E49" s="14"/>
      <c r="H49" s="14">
        <v>0.84077933846850927</v>
      </c>
      <c r="J49" s="14">
        <v>0.82005467031135404</v>
      </c>
      <c r="M49" s="25"/>
      <c r="N49" s="25" t="s">
        <v>69</v>
      </c>
      <c r="O49" s="25" t="s">
        <v>68</v>
      </c>
      <c r="U49" s="37" t="s">
        <v>77</v>
      </c>
      <c r="V49" t="s">
        <v>69</v>
      </c>
      <c r="W49" t="s">
        <v>69</v>
      </c>
      <c r="X49" t="s">
        <v>69</v>
      </c>
      <c r="Y49" t="s">
        <v>69</v>
      </c>
      <c r="Z49" t="s">
        <v>69</v>
      </c>
      <c r="AA49" t="s">
        <v>69</v>
      </c>
    </row>
    <row r="50" spans="1:27" x14ac:dyDescent="0.25">
      <c r="A50" s="14"/>
      <c r="B50" s="14"/>
      <c r="C50" s="14">
        <v>0.46428571428571425</v>
      </c>
      <c r="D50" s="14"/>
      <c r="E50" s="14"/>
      <c r="H50" s="14">
        <v>0.85318345980603005</v>
      </c>
      <c r="J50" s="14">
        <v>0.82496254315679773</v>
      </c>
      <c r="M50" s="23" t="s">
        <v>57</v>
      </c>
      <c r="N50" s="23">
        <v>0.81130273392681107</v>
      </c>
      <c r="O50" s="23">
        <v>0.64700250217127853</v>
      </c>
      <c r="U50" s="37" t="s">
        <v>78</v>
      </c>
      <c r="V50" t="s">
        <v>68</v>
      </c>
      <c r="W50" t="s">
        <v>68</v>
      </c>
      <c r="X50" t="s">
        <v>68</v>
      </c>
      <c r="Y50" t="s">
        <v>68</v>
      </c>
      <c r="Z50" t="s">
        <v>68</v>
      </c>
      <c r="AA50" t="s">
        <v>68</v>
      </c>
    </row>
    <row r="51" spans="1:27" x14ac:dyDescent="0.25">
      <c r="A51" s="14"/>
      <c r="B51" s="14"/>
      <c r="C51" s="14">
        <v>0.27142857142857146</v>
      </c>
      <c r="D51" s="14"/>
      <c r="E51" s="14"/>
      <c r="H51" s="14">
        <v>0.81539267625312917</v>
      </c>
      <c r="J51" s="14">
        <v>0.82419876110961476</v>
      </c>
      <c r="M51" s="23" t="s">
        <v>31</v>
      </c>
      <c r="N51" s="23">
        <v>6.821279380560874E-3</v>
      </c>
      <c r="O51" s="23">
        <v>2.4756211249066316E-2</v>
      </c>
      <c r="S51" s="33"/>
      <c r="U51" s="38" t="s">
        <v>84</v>
      </c>
      <c r="V51" s="33">
        <v>0.81130273392681107</v>
      </c>
      <c r="W51" s="33">
        <v>0.83183591115266842</v>
      </c>
      <c r="X51" s="33">
        <v>0.83997346361527847</v>
      </c>
      <c r="Y51" s="33">
        <v>0.75345050843242789</v>
      </c>
      <c r="Z51" s="33">
        <v>0.81197123801282867</v>
      </c>
      <c r="AA51" s="33">
        <v>0.82404215619216814</v>
      </c>
    </row>
    <row r="52" spans="1:27" x14ac:dyDescent="0.25">
      <c r="A52" s="14"/>
      <c r="B52" s="14"/>
      <c r="C52" s="14">
        <v>0.28235294117647064</v>
      </c>
      <c r="D52" s="14"/>
      <c r="E52" s="14"/>
      <c r="H52" s="14">
        <v>0.83667197190055431</v>
      </c>
      <c r="J52" s="14">
        <v>0.82343440276044344</v>
      </c>
      <c r="M52" s="23" t="s">
        <v>58</v>
      </c>
      <c r="N52" s="23">
        <v>225</v>
      </c>
      <c r="O52" s="23">
        <v>189</v>
      </c>
      <c r="S52" s="33"/>
      <c r="U52" s="38" t="s">
        <v>85</v>
      </c>
      <c r="V52" s="33">
        <v>0.64700250217127853</v>
      </c>
      <c r="W52" s="33">
        <v>0.64067388346709597</v>
      </c>
      <c r="X52" s="33">
        <v>0.69785149844947136</v>
      </c>
      <c r="Y52" s="33">
        <v>0.61345909387822772</v>
      </c>
      <c r="Z52" s="33">
        <v>0.63396399441827811</v>
      </c>
      <c r="AA52" s="33">
        <v>0.67435012201230382</v>
      </c>
    </row>
    <row r="53" spans="1:27" x14ac:dyDescent="0.25">
      <c r="A53" s="14"/>
      <c r="B53" s="14"/>
      <c r="C53" s="14">
        <v>0.29292929292929293</v>
      </c>
      <c r="D53" s="14"/>
      <c r="E53" s="14"/>
      <c r="H53" s="14">
        <v>0.82973720608575385</v>
      </c>
      <c r="J53" s="14">
        <v>0.82710490769923461</v>
      </c>
      <c r="M53" s="23" t="s">
        <v>59</v>
      </c>
      <c r="N53" s="23">
        <v>0</v>
      </c>
      <c r="O53" s="23"/>
      <c r="S53" s="33"/>
      <c r="U53" s="38" t="s">
        <v>81</v>
      </c>
      <c r="V53" s="33">
        <v>6.821279380560874E-3</v>
      </c>
      <c r="W53" s="33">
        <v>5.8128041393894106E-4</v>
      </c>
      <c r="X53" s="33">
        <v>3.9751684964576612E-4</v>
      </c>
      <c r="Y53" s="33">
        <v>2.8408001371706796E-2</v>
      </c>
      <c r="Z53" s="33">
        <v>3.5406368377813595E-4</v>
      </c>
      <c r="AA53" s="33">
        <v>2.1795725154343724E-4</v>
      </c>
    </row>
    <row r="54" spans="1:27" x14ac:dyDescent="0.25">
      <c r="A54" s="14"/>
      <c r="B54" s="14"/>
      <c r="C54" s="14">
        <v>0.55956678700361007</v>
      </c>
      <c r="D54" s="14"/>
      <c r="E54" s="14"/>
      <c r="H54" s="14">
        <v>0.82936846813874987</v>
      </c>
      <c r="J54" s="14">
        <v>0.81058020477815695</v>
      </c>
      <c r="M54" s="23" t="s">
        <v>34</v>
      </c>
      <c r="N54" s="23">
        <v>273</v>
      </c>
      <c r="O54" s="23"/>
      <c r="S54" s="33"/>
      <c r="U54" s="38" t="s">
        <v>82</v>
      </c>
      <c r="V54" s="33">
        <v>2.4756211249066316E-2</v>
      </c>
      <c r="W54" s="33">
        <v>3.3656820071000876E-2</v>
      </c>
      <c r="X54" s="33">
        <v>1.016096734478294E-2</v>
      </c>
      <c r="Y54" s="33">
        <v>2.9060333003888807E-2</v>
      </c>
      <c r="Z54" s="33">
        <v>2.9334518839245517E-2</v>
      </c>
      <c r="AA54" s="33">
        <v>1.5760556470022075E-2</v>
      </c>
    </row>
    <row r="55" spans="1:27" x14ac:dyDescent="0.25">
      <c r="A55" s="14"/>
      <c r="B55" s="14"/>
      <c r="C55" s="14">
        <v>0.53094462540716614</v>
      </c>
      <c r="D55" s="14"/>
      <c r="E55" s="14"/>
      <c r="H55" s="14">
        <v>0.82942020232523028</v>
      </c>
      <c r="J55" s="14">
        <v>0.83196566090140134</v>
      </c>
      <c r="M55" s="23" t="s">
        <v>60</v>
      </c>
      <c r="N55" s="23">
        <v>12.936543208750576</v>
      </c>
      <c r="O55" s="23"/>
      <c r="S55" s="33"/>
      <c r="U55" s="39" t="s">
        <v>60</v>
      </c>
      <c r="V55" s="33">
        <v>12.936543208750576</v>
      </c>
      <c r="W55" s="33">
        <v>5.3681998980727927</v>
      </c>
      <c r="X55" s="33">
        <v>8.3512991407086492</v>
      </c>
      <c r="Y55" s="33">
        <v>4.0936605628844864</v>
      </c>
      <c r="Z55" s="33">
        <v>6.9420921308345838</v>
      </c>
      <c r="AA55" s="33">
        <v>6.1638797118941699</v>
      </c>
    </row>
    <row r="56" spans="1:27" x14ac:dyDescent="0.25">
      <c r="A56" s="14"/>
      <c r="B56" s="14"/>
      <c r="C56" s="14">
        <v>0.55625000000000013</v>
      </c>
      <c r="D56" s="14"/>
      <c r="E56" s="14"/>
      <c r="H56" s="14">
        <v>0.83091026572974713</v>
      </c>
      <c r="J56" s="14">
        <v>0.76002824858757068</v>
      </c>
      <c r="M56" s="23" t="s">
        <v>61</v>
      </c>
      <c r="N56" s="23">
        <v>1.7668106044493268E-30</v>
      </c>
      <c r="O56" s="23"/>
      <c r="S56" s="33"/>
      <c r="U56" s="39" t="s">
        <v>83</v>
      </c>
      <c r="V56" s="33">
        <v>1.7668106044493268E-30</v>
      </c>
      <c r="W56" s="33">
        <v>5.6710085281001854E-6</v>
      </c>
      <c r="X56" s="33">
        <v>2.4430199375396477E-10</v>
      </c>
      <c r="Y56" s="33">
        <v>4.4889622961262447E-5</v>
      </c>
      <c r="Z56" s="33">
        <v>6.2091687432708009E-9</v>
      </c>
      <c r="AA56" s="33">
        <v>6.8764900554442332E-7</v>
      </c>
    </row>
    <row r="57" spans="1:27" x14ac:dyDescent="0.25">
      <c r="J57" s="14">
        <v>0.82373940205265506</v>
      </c>
      <c r="M57" s="23" t="s">
        <v>62</v>
      </c>
      <c r="N57" s="23">
        <v>1.284660281342958</v>
      </c>
      <c r="O57" s="23"/>
      <c r="S57" s="34"/>
      <c r="U57" s="39" t="s">
        <v>62</v>
      </c>
      <c r="V57" s="34">
        <v>1.284660281342958</v>
      </c>
      <c r="W57" s="34">
        <v>1.3137029128292739</v>
      </c>
      <c r="X57" s="34">
        <v>1.3048543814976252</v>
      </c>
      <c r="Y57" s="34">
        <v>1.2906227080477188</v>
      </c>
      <c r="Z57" s="34">
        <v>1.3006493322502373</v>
      </c>
      <c r="AA57" s="34">
        <v>1.3137029128292739</v>
      </c>
    </row>
    <row r="58" spans="1:27" x14ac:dyDescent="0.25">
      <c r="J58" s="14">
        <v>0.82217280289926686</v>
      </c>
      <c r="M58" s="23" t="s">
        <v>63</v>
      </c>
      <c r="N58" s="23">
        <v>3.5336212088986536E-30</v>
      </c>
      <c r="O58" s="23"/>
    </row>
    <row r="59" spans="1:27" ht="15.75" thickBot="1" x14ac:dyDescent="0.3">
      <c r="J59" s="14">
        <v>0.83092567185860711</v>
      </c>
      <c r="M59" s="24" t="s">
        <v>64</v>
      </c>
      <c r="N59" s="24">
        <v>1.6504543030217145</v>
      </c>
      <c r="O59" s="24"/>
    </row>
    <row r="60" spans="1:27" x14ac:dyDescent="0.25">
      <c r="J60" s="14">
        <v>0.82342967866946548</v>
      </c>
    </row>
    <row r="61" spans="1:27" x14ac:dyDescent="0.25">
      <c r="J61" s="14">
        <v>0.83598104793756967</v>
      </c>
      <c r="M61" s="2" t="s">
        <v>20</v>
      </c>
    </row>
    <row r="62" spans="1:27" x14ac:dyDescent="0.25">
      <c r="J62" s="14">
        <v>0.83536326299391017</v>
      </c>
      <c r="M62" t="s">
        <v>56</v>
      </c>
    </row>
    <row r="63" spans="1:27" ht="15.75" thickBot="1" x14ac:dyDescent="0.3">
      <c r="J63" s="14">
        <v>0.82665148063781324</v>
      </c>
    </row>
    <row r="64" spans="1:27" x14ac:dyDescent="0.25">
      <c r="J64" s="14">
        <v>0.83049306975687343</v>
      </c>
      <c r="M64" s="25"/>
      <c r="N64" s="25" t="s">
        <v>69</v>
      </c>
      <c r="O64" s="25" t="s">
        <v>68</v>
      </c>
    </row>
    <row r="65" spans="1:15" x14ac:dyDescent="0.25">
      <c r="J65" s="14">
        <v>0.83002061248527681</v>
      </c>
      <c r="M65" s="23" t="s">
        <v>57</v>
      </c>
      <c r="N65" s="23">
        <v>0.83183591115266842</v>
      </c>
      <c r="O65" s="23">
        <v>0.64067388346709597</v>
      </c>
    </row>
    <row r="66" spans="1:15" x14ac:dyDescent="0.25">
      <c r="M66" s="23" t="s">
        <v>31</v>
      </c>
      <c r="N66" s="23">
        <v>5.8128041393894106E-4</v>
      </c>
      <c r="O66" s="23">
        <v>3.3656820071000876E-2</v>
      </c>
    </row>
    <row r="67" spans="1:15" x14ac:dyDescent="0.25">
      <c r="A67" s="108" t="s">
        <v>66</v>
      </c>
      <c r="B67" s="108"/>
      <c r="M67" s="23" t="s">
        <v>58</v>
      </c>
      <c r="N67" s="23">
        <v>27</v>
      </c>
      <c r="O67" s="23">
        <v>27</v>
      </c>
    </row>
    <row r="68" spans="1:15" ht="15.75" thickBot="1" x14ac:dyDescent="0.3">
      <c r="A68" s="28" t="s">
        <v>67</v>
      </c>
      <c r="B68" s="28" t="s">
        <v>25</v>
      </c>
      <c r="M68" s="23" t="s">
        <v>59</v>
      </c>
      <c r="N68" s="23">
        <v>0</v>
      </c>
      <c r="O68" s="23"/>
    </row>
    <row r="69" spans="1:15" x14ac:dyDescent="0.25">
      <c r="A69" s="14">
        <v>0.74835775644264779</v>
      </c>
      <c r="B69" s="14">
        <v>0.82101213029048081</v>
      </c>
      <c r="M69" s="23" t="s">
        <v>34</v>
      </c>
      <c r="N69" s="23">
        <v>27</v>
      </c>
      <c r="O69" s="23"/>
    </row>
    <row r="70" spans="1:15" x14ac:dyDescent="0.25">
      <c r="A70" s="14">
        <v>0.74905610676969003</v>
      </c>
      <c r="B70" s="14">
        <v>0.83444028498973544</v>
      </c>
      <c r="M70" s="23" t="s">
        <v>60</v>
      </c>
      <c r="N70" s="23">
        <v>5.3681998980727927</v>
      </c>
      <c r="O70" s="23"/>
    </row>
    <row r="71" spans="1:15" x14ac:dyDescent="0.25">
      <c r="A71" s="14">
        <v>0.74139402560455192</v>
      </c>
      <c r="B71" s="14">
        <v>0.83182549092858182</v>
      </c>
      <c r="M71" s="23" t="s">
        <v>61</v>
      </c>
      <c r="N71" s="23">
        <v>5.6710085281001854E-6</v>
      </c>
      <c r="O71" s="23"/>
    </row>
    <row r="72" spans="1:15" x14ac:dyDescent="0.25">
      <c r="A72" s="14">
        <v>0.72308031774051196</v>
      </c>
      <c r="B72" s="14">
        <v>0.82634785257386534</v>
      </c>
      <c r="M72" s="23" t="s">
        <v>62</v>
      </c>
      <c r="N72" s="23">
        <v>1.3137029128292739</v>
      </c>
      <c r="O72" s="23"/>
    </row>
    <row r="73" spans="1:15" x14ac:dyDescent="0.25">
      <c r="A73" s="14">
        <v>0.77689268017311675</v>
      </c>
      <c r="B73" s="14">
        <v>0.82480429680732104</v>
      </c>
      <c r="M73" s="23" t="s">
        <v>63</v>
      </c>
      <c r="N73" s="23">
        <v>1.1342017056200371E-5</v>
      </c>
      <c r="O73" s="23"/>
    </row>
    <row r="74" spans="1:15" ht="15.75" thickBot="1" x14ac:dyDescent="0.3">
      <c r="A74" s="14">
        <v>0.74671859224001147</v>
      </c>
      <c r="B74" s="14">
        <v>0.82950608105264645</v>
      </c>
      <c r="M74" s="24" t="s">
        <v>64</v>
      </c>
      <c r="N74" s="24">
        <v>1.7032884457221271</v>
      </c>
      <c r="O74" s="24"/>
    </row>
    <row r="75" spans="1:15" x14ac:dyDescent="0.25">
      <c r="A75" s="14">
        <v>0.77655999388986485</v>
      </c>
      <c r="B75" s="14">
        <v>0.85036526879321883</v>
      </c>
    </row>
    <row r="76" spans="1:15" x14ac:dyDescent="0.25">
      <c r="A76" s="14">
        <v>0.70250830791642005</v>
      </c>
      <c r="B76" s="14">
        <v>0.85278331108163175</v>
      </c>
      <c r="M76" s="2" t="s">
        <v>21</v>
      </c>
    </row>
    <row r="77" spans="1:15" x14ac:dyDescent="0.25">
      <c r="A77" s="14">
        <v>0.78184391427416111</v>
      </c>
      <c r="B77" s="14">
        <v>0.86106285421353923</v>
      </c>
      <c r="M77" t="s">
        <v>56</v>
      </c>
    </row>
    <row r="78" spans="1:15" ht="15.75" thickBot="1" x14ac:dyDescent="0.3">
      <c r="A78" s="14">
        <v>0.68612024424612494</v>
      </c>
      <c r="B78" s="14">
        <v>0.84142153820694221</v>
      </c>
    </row>
    <row r="79" spans="1:15" x14ac:dyDescent="0.25">
      <c r="A79" s="14">
        <v>0.67984031936127742</v>
      </c>
      <c r="B79" s="14">
        <v>0.85469730486208295</v>
      </c>
      <c r="M79" s="25"/>
      <c r="N79" s="25" t="s">
        <v>69</v>
      </c>
      <c r="O79" s="25" t="s">
        <v>68</v>
      </c>
    </row>
    <row r="80" spans="1:15" x14ac:dyDescent="0.25">
      <c r="A80" s="14">
        <v>0.68846503178928253</v>
      </c>
      <c r="B80" s="14">
        <v>0.84967940737051784</v>
      </c>
      <c r="M80" s="23" t="s">
        <v>57</v>
      </c>
      <c r="N80" s="23">
        <v>0.83997346361527847</v>
      </c>
      <c r="O80" s="23">
        <v>0.69785149844947136</v>
      </c>
    </row>
    <row r="81" spans="1:15" x14ac:dyDescent="0.25">
      <c r="A81" s="14">
        <v>0.7464810049947026</v>
      </c>
      <c r="B81" s="14">
        <v>0.82073647114583415</v>
      </c>
      <c r="M81" s="23" t="s">
        <v>31</v>
      </c>
      <c r="N81" s="23">
        <v>3.9751684964576612E-4</v>
      </c>
      <c r="O81" s="23">
        <v>1.016096734478294E-2</v>
      </c>
    </row>
    <row r="82" spans="1:15" x14ac:dyDescent="0.25">
      <c r="A82" s="14">
        <v>0.70876971608832806</v>
      </c>
      <c r="B82" s="14">
        <v>0.82572502890925936</v>
      </c>
      <c r="M82" s="23" t="s">
        <v>58</v>
      </c>
      <c r="N82" s="23">
        <v>54</v>
      </c>
      <c r="O82" s="23">
        <v>36</v>
      </c>
    </row>
    <row r="83" spans="1:15" x14ac:dyDescent="0.25">
      <c r="A83" s="14">
        <v>0.73358834449007138</v>
      </c>
      <c r="B83" s="14">
        <v>0.81543303922717603</v>
      </c>
      <c r="M83" s="23" t="s">
        <v>59</v>
      </c>
      <c r="N83" s="23">
        <v>0</v>
      </c>
      <c r="O83" s="23"/>
    </row>
    <row r="84" spans="1:15" x14ac:dyDescent="0.25">
      <c r="A84" s="14">
        <v>0.81594388799432327</v>
      </c>
      <c r="B84" s="14">
        <v>0.79112732127106722</v>
      </c>
      <c r="M84" s="23" t="s">
        <v>34</v>
      </c>
      <c r="N84" s="23">
        <v>37</v>
      </c>
      <c r="O84" s="23"/>
    </row>
    <row r="85" spans="1:15" x14ac:dyDescent="0.25">
      <c r="A85" s="14">
        <v>0.82654430311812377</v>
      </c>
      <c r="B85" s="14">
        <v>0.79016011549314258</v>
      </c>
      <c r="M85" s="23" t="s">
        <v>60</v>
      </c>
      <c r="N85" s="23">
        <v>8.3512991407086492</v>
      </c>
      <c r="O85" s="23"/>
    </row>
    <row r="86" spans="1:15" x14ac:dyDescent="0.25">
      <c r="A86" s="14">
        <v>0.83526996668990627</v>
      </c>
      <c r="B86" s="14">
        <v>0.77452126296913015</v>
      </c>
      <c r="M86" s="23" t="s">
        <v>61</v>
      </c>
      <c r="N86" s="23">
        <v>2.4430199375396477E-10</v>
      </c>
      <c r="O86" s="23"/>
    </row>
    <row r="87" spans="1:15" x14ac:dyDescent="0.25">
      <c r="A87" s="14">
        <v>0.61748496993987978</v>
      </c>
      <c r="B87" s="14">
        <v>0.86666202575704843</v>
      </c>
      <c r="M87" s="23" t="s">
        <v>62</v>
      </c>
      <c r="N87" s="23">
        <v>1.3048543814976252</v>
      </c>
      <c r="O87" s="23"/>
    </row>
    <row r="88" spans="1:15" x14ac:dyDescent="0.25">
      <c r="A88" s="14">
        <v>0.6520593948572746</v>
      </c>
      <c r="B88" s="14">
        <v>0.86604070129799748</v>
      </c>
      <c r="M88" s="23" t="s">
        <v>63</v>
      </c>
      <c r="N88" s="23">
        <v>4.8860398750792954E-10</v>
      </c>
      <c r="O88" s="23"/>
    </row>
    <row r="89" spans="1:15" ht="15.75" thickBot="1" x14ac:dyDescent="0.3">
      <c r="A89" s="14">
        <v>0.58592471358428799</v>
      </c>
      <c r="B89" s="14">
        <v>0.8667045553903997</v>
      </c>
      <c r="M89" s="24" t="s">
        <v>64</v>
      </c>
      <c r="N89" s="24">
        <v>1.6870936195962629</v>
      </c>
      <c r="O89" s="24"/>
    </row>
    <row r="90" spans="1:15" x14ac:dyDescent="0.25">
      <c r="A90" s="14">
        <v>0.43081479440732839</v>
      </c>
      <c r="B90" s="14">
        <v>0.84375</v>
      </c>
    </row>
    <row r="91" spans="1:15" x14ac:dyDescent="0.25">
      <c r="A91" s="14">
        <v>0.39034276147678221</v>
      </c>
      <c r="B91" s="14">
        <v>0.84633211720703971</v>
      </c>
      <c r="M91" s="2" t="s">
        <v>22</v>
      </c>
    </row>
    <row r="92" spans="1:15" x14ac:dyDescent="0.25">
      <c r="A92" s="14">
        <v>0.41805433829973704</v>
      </c>
      <c r="B92" s="14">
        <v>0.83842505790228306</v>
      </c>
      <c r="M92" t="s">
        <v>56</v>
      </c>
    </row>
    <row r="93" spans="1:15" ht="15.75" thickBot="1" x14ac:dyDescent="0.3">
      <c r="A93" s="14">
        <v>0.26275451841683828</v>
      </c>
      <c r="B93" s="14">
        <v>0.81582493644911336</v>
      </c>
    </row>
    <row r="94" spans="1:15" x14ac:dyDescent="0.25">
      <c r="A94" s="14">
        <v>0.22984935548998298</v>
      </c>
      <c r="B94" s="14">
        <v>0.81397993208254571</v>
      </c>
      <c r="M94" s="25"/>
      <c r="N94" s="25" t="s">
        <v>69</v>
      </c>
      <c r="O94" s="25" t="s">
        <v>68</v>
      </c>
    </row>
    <row r="95" spans="1:15" x14ac:dyDescent="0.25">
      <c r="A95" s="14">
        <v>0.24347549331635915</v>
      </c>
      <c r="B95" s="14">
        <v>0.80620121484944229</v>
      </c>
      <c r="M95" s="23" t="s">
        <v>57</v>
      </c>
      <c r="N95" s="23">
        <v>0.75345050843242789</v>
      </c>
      <c r="O95" s="23">
        <v>0.61345909387822772</v>
      </c>
    </row>
    <row r="96" spans="1:15" x14ac:dyDescent="0.25">
      <c r="A96" s="14">
        <v>0.62129253457952716</v>
      </c>
      <c r="B96" s="14">
        <v>0.83266479981836061</v>
      </c>
      <c r="M96" s="23" t="s">
        <v>31</v>
      </c>
      <c r="N96" s="23">
        <v>2.8408001371706796E-2</v>
      </c>
      <c r="O96" s="23">
        <v>2.9060333003888807E-2</v>
      </c>
    </row>
    <row r="97" spans="1:15" x14ac:dyDescent="0.25">
      <c r="A97" s="14">
        <v>0.76386383807151648</v>
      </c>
      <c r="B97" s="14">
        <v>0.84714761960868568</v>
      </c>
      <c r="M97" s="23" t="s">
        <v>58</v>
      </c>
      <c r="N97" s="23">
        <v>45</v>
      </c>
      <c r="O97" s="23">
        <v>54</v>
      </c>
    </row>
    <row r="98" spans="1:15" x14ac:dyDescent="0.25">
      <c r="A98" s="14">
        <v>0.69676308130902187</v>
      </c>
      <c r="B98" s="14">
        <v>0.83229730882415665</v>
      </c>
      <c r="M98" s="23" t="s">
        <v>59</v>
      </c>
      <c r="N98" s="23">
        <v>0</v>
      </c>
      <c r="O98" s="23"/>
    </row>
    <row r="99" spans="1:15" x14ac:dyDescent="0.25">
      <c r="A99" s="14">
        <v>0.49885643912737515</v>
      </c>
      <c r="B99" s="14">
        <v>0.85314901292219503</v>
      </c>
      <c r="M99" s="23" t="s">
        <v>34</v>
      </c>
      <c r="N99" s="23">
        <v>94</v>
      </c>
      <c r="O99" s="23"/>
    </row>
    <row r="100" spans="1:15" x14ac:dyDescent="0.25">
      <c r="A100" s="14">
        <v>0.49888935165903098</v>
      </c>
      <c r="B100" s="14">
        <v>0.84854587500191436</v>
      </c>
      <c r="M100" s="23" t="s">
        <v>60</v>
      </c>
      <c r="N100" s="23">
        <v>4.0936605628844864</v>
      </c>
      <c r="O100" s="23"/>
    </row>
    <row r="101" spans="1:15" x14ac:dyDescent="0.25">
      <c r="A101" s="14">
        <v>0.50881711307720279</v>
      </c>
      <c r="B101" s="14">
        <v>0.84942116573502813</v>
      </c>
      <c r="M101" s="23" t="s">
        <v>61</v>
      </c>
      <c r="N101" s="23">
        <v>4.4889622961262447E-5</v>
      </c>
      <c r="O101" s="23"/>
    </row>
    <row r="102" spans="1:15" x14ac:dyDescent="0.25">
      <c r="A102" s="14">
        <v>0.81605923488276422</v>
      </c>
      <c r="B102" s="14">
        <v>0.87120149197715846</v>
      </c>
      <c r="M102" s="23" t="s">
        <v>62</v>
      </c>
      <c r="N102" s="23">
        <v>1.2906227080477188</v>
      </c>
      <c r="O102" s="23"/>
    </row>
    <row r="103" spans="1:15" x14ac:dyDescent="0.25">
      <c r="A103" s="14">
        <v>0.84180790960451979</v>
      </c>
      <c r="B103" s="14">
        <v>0.87242202308607841</v>
      </c>
      <c r="M103" s="23" t="s">
        <v>63</v>
      </c>
      <c r="N103" s="23">
        <v>8.9779245922524893E-5</v>
      </c>
      <c r="O103" s="23"/>
    </row>
    <row r="104" spans="1:15" ht="15.75" thickBot="1" x14ac:dyDescent="0.3">
      <c r="A104" s="14">
        <v>0.83212062001487341</v>
      </c>
      <c r="B104" s="14">
        <v>0.8621522119620979</v>
      </c>
      <c r="M104" s="24" t="s">
        <v>64</v>
      </c>
      <c r="N104" s="24">
        <v>1.6612258552965111</v>
      </c>
      <c r="O104" s="24"/>
    </row>
    <row r="105" spans="1:15" x14ac:dyDescent="0.25">
      <c r="A105" s="14">
        <v>0.76854695328915479</v>
      </c>
      <c r="B105" s="14">
        <v>0.86267111822878495</v>
      </c>
    </row>
    <row r="106" spans="1:15" x14ac:dyDescent="0.25">
      <c r="A106" s="14">
        <v>0.75042459239130432</v>
      </c>
      <c r="B106" s="14">
        <v>0.86501547663316458</v>
      </c>
      <c r="M106" s="2" t="s">
        <v>23</v>
      </c>
    </row>
    <row r="107" spans="1:15" x14ac:dyDescent="0.25">
      <c r="A107" s="14">
        <v>0.76163663663663672</v>
      </c>
      <c r="B107" s="14">
        <v>0.86475754181003439</v>
      </c>
      <c r="M107" t="s">
        <v>56</v>
      </c>
    </row>
    <row r="108" spans="1:15" ht="15.75" thickBot="1" x14ac:dyDescent="0.3">
      <c r="A108" s="14">
        <v>0.71909253122610239</v>
      </c>
      <c r="B108" s="14">
        <v>0.87216647200438591</v>
      </c>
    </row>
    <row r="109" spans="1:15" x14ac:dyDescent="0.25">
      <c r="A109" s="14">
        <v>0.69762954796030874</v>
      </c>
      <c r="B109" s="14">
        <v>0.87588159332472437</v>
      </c>
      <c r="M109" s="25"/>
      <c r="N109" s="25" t="s">
        <v>69</v>
      </c>
      <c r="O109" s="25" t="s">
        <v>68</v>
      </c>
    </row>
    <row r="110" spans="1:15" x14ac:dyDescent="0.25">
      <c r="A110" s="14">
        <v>0.67616334283000956</v>
      </c>
      <c r="B110" s="14">
        <v>0.88856695056814661</v>
      </c>
      <c r="M110" s="23" t="s">
        <v>57</v>
      </c>
      <c r="N110" s="23">
        <v>0.81197123801282867</v>
      </c>
      <c r="O110" s="23">
        <v>0.63396399441827811</v>
      </c>
    </row>
    <row r="111" spans="1:15" x14ac:dyDescent="0.25">
      <c r="A111" s="14">
        <v>0.74624539529611777</v>
      </c>
      <c r="B111" s="14">
        <v>0.86392076230903581</v>
      </c>
      <c r="M111" s="23" t="s">
        <v>31</v>
      </c>
      <c r="N111" s="23">
        <v>3.5406368377813595E-4</v>
      </c>
      <c r="O111" s="23">
        <v>2.9334518839245517E-2</v>
      </c>
    </row>
    <row r="112" spans="1:15" x14ac:dyDescent="0.25">
      <c r="A112" s="14">
        <v>0.74105531839985916</v>
      </c>
      <c r="B112" s="14">
        <v>0.86612403989453168</v>
      </c>
      <c r="M112" s="23" t="s">
        <v>58</v>
      </c>
      <c r="N112" s="23">
        <v>63</v>
      </c>
      <c r="O112" s="23">
        <v>45</v>
      </c>
    </row>
    <row r="113" spans="1:15" x14ac:dyDescent="0.25">
      <c r="A113" s="14">
        <v>0.73577132276356905</v>
      </c>
      <c r="B113" s="14">
        <v>0.87183840062125828</v>
      </c>
      <c r="M113" s="23" t="s">
        <v>59</v>
      </c>
      <c r="N113" s="23">
        <v>0</v>
      </c>
      <c r="O113" s="23"/>
    </row>
    <row r="114" spans="1:15" x14ac:dyDescent="0.25">
      <c r="A114" s="14">
        <v>0.72440537745604971</v>
      </c>
      <c r="B114" s="14">
        <v>0.82134780642243332</v>
      </c>
      <c r="M114" s="23" t="s">
        <v>34</v>
      </c>
      <c r="N114" s="23">
        <v>45</v>
      </c>
      <c r="O114" s="23"/>
    </row>
    <row r="115" spans="1:15" x14ac:dyDescent="0.25">
      <c r="A115" s="14">
        <v>0.73153724247226615</v>
      </c>
      <c r="B115" s="14">
        <v>0.8141395809272397</v>
      </c>
      <c r="M115" s="23" t="s">
        <v>60</v>
      </c>
      <c r="N115" s="23">
        <v>6.9420921308345838</v>
      </c>
      <c r="O115" s="23"/>
    </row>
    <row r="116" spans="1:15" x14ac:dyDescent="0.25">
      <c r="A116" s="14">
        <v>0.74137190743400294</v>
      </c>
      <c r="B116" s="14">
        <v>0.82077178173047938</v>
      </c>
      <c r="M116" s="23" t="s">
        <v>61</v>
      </c>
      <c r="N116" s="23">
        <v>6.2091687432708009E-9</v>
      </c>
      <c r="O116" s="23"/>
    </row>
    <row r="117" spans="1:15" x14ac:dyDescent="0.25">
      <c r="A117" s="14">
        <v>0.60838323353293411</v>
      </c>
      <c r="B117" s="14">
        <v>0.84203296703296715</v>
      </c>
      <c r="M117" s="23" t="s">
        <v>62</v>
      </c>
      <c r="N117" s="23">
        <v>1.3006493322502373</v>
      </c>
      <c r="O117" s="23"/>
    </row>
    <row r="118" spans="1:15" x14ac:dyDescent="0.25">
      <c r="A118" s="14">
        <v>0.58072362420188495</v>
      </c>
      <c r="B118" s="14">
        <v>0.84256324554832018</v>
      </c>
      <c r="M118" s="23" t="s">
        <v>63</v>
      </c>
      <c r="N118" s="23">
        <v>1.2418337486541602E-8</v>
      </c>
      <c r="O118" s="23"/>
    </row>
    <row r="119" spans="1:15" ht="15.75" thickBot="1" x14ac:dyDescent="0.3">
      <c r="A119" s="14">
        <v>0.60647075854082233</v>
      </c>
      <c r="B119" s="14">
        <v>0.84023220595658765</v>
      </c>
      <c r="M119" s="24" t="s">
        <v>64</v>
      </c>
      <c r="N119" s="24">
        <v>1.6794273926523535</v>
      </c>
      <c r="O119" s="24"/>
    </row>
    <row r="120" spans="1:15" x14ac:dyDescent="0.25">
      <c r="A120" s="14">
        <v>0.72467187730423244</v>
      </c>
      <c r="B120" s="14">
        <v>0.80299981708432422</v>
      </c>
    </row>
    <row r="121" spans="1:15" x14ac:dyDescent="0.25">
      <c r="A121" s="14">
        <v>0.72874924104432304</v>
      </c>
      <c r="B121" s="14">
        <v>0.79667298741596282</v>
      </c>
      <c r="M121" s="2" t="s">
        <v>24</v>
      </c>
    </row>
    <row r="122" spans="1:15" x14ac:dyDescent="0.25">
      <c r="A122" s="14">
        <v>0.7240289069557363</v>
      </c>
      <c r="B122" s="14">
        <v>0.80579900073716104</v>
      </c>
      <c r="M122" t="s">
        <v>56</v>
      </c>
    </row>
    <row r="123" spans="1:15" ht="15.75" thickBot="1" x14ac:dyDescent="0.3">
      <c r="A123" s="14">
        <v>0.64785752071944991</v>
      </c>
      <c r="B123" s="14">
        <v>0.82317844874344603</v>
      </c>
    </row>
    <row r="124" spans="1:15" x14ac:dyDescent="0.25">
      <c r="A124" s="14">
        <v>0.66445497630331762</v>
      </c>
      <c r="B124" s="14">
        <v>0.82858982022161942</v>
      </c>
      <c r="M124" s="25"/>
      <c r="N124" s="25" t="s">
        <v>69</v>
      </c>
      <c r="O124" s="25" t="s">
        <v>68</v>
      </c>
    </row>
    <row r="125" spans="1:15" x14ac:dyDescent="0.25">
      <c r="A125" s="14">
        <v>0.4110335804622765</v>
      </c>
      <c r="B125" s="14">
        <v>0.81632760898282686</v>
      </c>
      <c r="M125" s="23" t="s">
        <v>57</v>
      </c>
      <c r="N125" s="23">
        <v>0.82404215619216814</v>
      </c>
      <c r="O125" s="23">
        <v>0.67435012201230382</v>
      </c>
    </row>
    <row r="126" spans="1:15" x14ac:dyDescent="0.25">
      <c r="A126" s="14">
        <v>0.80026036823507529</v>
      </c>
      <c r="B126" s="14">
        <v>0.8376030296279795</v>
      </c>
      <c r="M126" s="23" t="s">
        <v>31</v>
      </c>
      <c r="N126" s="23">
        <v>2.1795725154343724E-4</v>
      </c>
      <c r="O126" s="23">
        <v>1.5760556470022075E-2</v>
      </c>
    </row>
    <row r="127" spans="1:15" x14ac:dyDescent="0.25">
      <c r="A127" s="14">
        <v>0.80528760271525535</v>
      </c>
      <c r="B127" s="14">
        <v>0.82901123890322292</v>
      </c>
      <c r="M127" s="23" t="s">
        <v>58</v>
      </c>
      <c r="N127" s="23">
        <v>36</v>
      </c>
      <c r="O127" s="23">
        <v>27</v>
      </c>
    </row>
    <row r="128" spans="1:15" x14ac:dyDescent="0.25">
      <c r="A128" s="14">
        <v>0.81858407079646012</v>
      </c>
      <c r="B128" s="14">
        <v>0.82377833753148622</v>
      </c>
      <c r="M128" s="23" t="s">
        <v>59</v>
      </c>
      <c r="N128" s="23">
        <v>0</v>
      </c>
      <c r="O128" s="23"/>
    </row>
    <row r="129" spans="1:15" x14ac:dyDescent="0.25">
      <c r="A129" s="14">
        <v>0.71821924858466291</v>
      </c>
      <c r="B129" s="14">
        <v>0.82138387269801538</v>
      </c>
      <c r="M129" s="23" t="s">
        <v>34</v>
      </c>
      <c r="N129" s="23">
        <v>27</v>
      </c>
      <c r="O129" s="23"/>
    </row>
    <row r="130" spans="1:15" x14ac:dyDescent="0.25">
      <c r="A130" s="14">
        <v>0.69635326221781191</v>
      </c>
      <c r="B130" s="14">
        <v>0.84487393736830629</v>
      </c>
      <c r="M130" s="23" t="s">
        <v>60</v>
      </c>
      <c r="N130" s="23">
        <v>6.1638797118941699</v>
      </c>
      <c r="O130" s="23"/>
    </row>
    <row r="131" spans="1:15" x14ac:dyDescent="0.25">
      <c r="A131" s="14">
        <v>0.71522538208550979</v>
      </c>
      <c r="B131" s="14">
        <v>0.83471074380165289</v>
      </c>
      <c r="M131" s="23" t="s">
        <v>61</v>
      </c>
      <c r="N131" s="23">
        <v>6.8764900554442332E-7</v>
      </c>
      <c r="O131" s="23"/>
    </row>
    <row r="132" spans="1:15" x14ac:dyDescent="0.25">
      <c r="A132" s="14">
        <v>0.76193454242234726</v>
      </c>
      <c r="B132" s="14">
        <v>0.83640830483163942</v>
      </c>
      <c r="M132" s="23" t="s">
        <v>62</v>
      </c>
      <c r="N132" s="23">
        <v>1.3137029128292739</v>
      </c>
      <c r="O132" s="23"/>
    </row>
    <row r="133" spans="1:15" x14ac:dyDescent="0.25">
      <c r="A133" s="14">
        <v>0.76508820798514388</v>
      </c>
      <c r="B133" s="14">
        <v>0.8402156038735612</v>
      </c>
      <c r="M133" s="23" t="s">
        <v>63</v>
      </c>
      <c r="N133" s="23">
        <v>1.3752980110888466E-6</v>
      </c>
      <c r="O133" s="23"/>
    </row>
    <row r="134" spans="1:15" ht="15.75" thickBot="1" x14ac:dyDescent="0.3">
      <c r="A134" s="14">
        <v>0.78216731898238756</v>
      </c>
      <c r="B134" s="14">
        <v>0.83453196988425671</v>
      </c>
      <c r="M134" s="24" t="s">
        <v>64</v>
      </c>
      <c r="N134" s="24">
        <v>1.7032884457221271</v>
      </c>
      <c r="O134" s="24"/>
    </row>
    <row r="135" spans="1:15" x14ac:dyDescent="0.25">
      <c r="A135" s="14">
        <v>0.6668205601723608</v>
      </c>
      <c r="B135" s="14">
        <v>0.84190871369294595</v>
      </c>
    </row>
    <row r="136" spans="1:15" x14ac:dyDescent="0.25">
      <c r="A136" s="14">
        <v>0.67309601474968095</v>
      </c>
      <c r="B136" s="14">
        <v>0.83029912198025702</v>
      </c>
    </row>
    <row r="137" spans="1:15" x14ac:dyDescent="0.25">
      <c r="A137" s="14">
        <v>0.64974902398215284</v>
      </c>
      <c r="B137" s="14">
        <v>0.83850534635053464</v>
      </c>
    </row>
    <row r="138" spans="1:15" x14ac:dyDescent="0.25">
      <c r="A138" s="14">
        <v>0.75393094504781966</v>
      </c>
      <c r="B138" s="14">
        <v>0.82295116437996108</v>
      </c>
    </row>
    <row r="139" spans="1:15" x14ac:dyDescent="0.25">
      <c r="A139" s="14">
        <v>0.74159462055715653</v>
      </c>
      <c r="B139" s="14">
        <v>0.8369003279782089</v>
      </c>
    </row>
    <row r="140" spans="1:15" x14ac:dyDescent="0.25">
      <c r="A140" s="14">
        <v>0.70810583788324222</v>
      </c>
      <c r="B140" s="14">
        <v>0.83619543220583992</v>
      </c>
    </row>
    <row r="141" spans="1:15" x14ac:dyDescent="0.25">
      <c r="A141" s="14">
        <v>0.75291677469535911</v>
      </c>
      <c r="B141" s="14">
        <v>0.82922716627634652</v>
      </c>
    </row>
    <row r="142" spans="1:15" x14ac:dyDescent="0.25">
      <c r="A142" s="14">
        <v>0.77096436058700224</v>
      </c>
      <c r="B142" s="14">
        <v>0.84077933846850927</v>
      </c>
    </row>
    <row r="143" spans="1:15" x14ac:dyDescent="0.25">
      <c r="A143" s="14">
        <v>0.72287581699346404</v>
      </c>
      <c r="B143" s="14">
        <v>0.85318345980603005</v>
      </c>
    </row>
    <row r="144" spans="1:15" x14ac:dyDescent="0.25">
      <c r="A144" s="14">
        <v>0.71936493738819329</v>
      </c>
      <c r="B144" s="14">
        <v>0.81539267625312917</v>
      </c>
    </row>
    <row r="145" spans="1:2" x14ac:dyDescent="0.25">
      <c r="A145" s="14">
        <v>0.67975567190226871</v>
      </c>
      <c r="B145" s="14">
        <v>0.83667197190055431</v>
      </c>
    </row>
    <row r="146" spans="1:2" x14ac:dyDescent="0.25">
      <c r="A146" s="14">
        <v>0.68675352877307272</v>
      </c>
      <c r="B146" s="14">
        <v>0.82973720608575385</v>
      </c>
    </row>
    <row r="147" spans="1:2" x14ac:dyDescent="0.25">
      <c r="A147" s="14">
        <v>0.68841156191991515</v>
      </c>
      <c r="B147" s="14">
        <v>0.82936846813874987</v>
      </c>
    </row>
    <row r="148" spans="1:2" x14ac:dyDescent="0.25">
      <c r="A148" s="14">
        <v>0.68526965387711303</v>
      </c>
      <c r="B148" s="14">
        <v>0.82942020232523028</v>
      </c>
    </row>
    <row r="149" spans="1:2" x14ac:dyDescent="0.25">
      <c r="A149" s="14">
        <v>0.69478402607986967</v>
      </c>
      <c r="B149" s="14">
        <v>0.83091026572974713</v>
      </c>
    </row>
    <row r="150" spans="1:2" x14ac:dyDescent="0.25">
      <c r="A150" s="14">
        <v>0.67684964200477327</v>
      </c>
      <c r="B150" s="14">
        <v>0.38828678616090045</v>
      </c>
    </row>
    <row r="151" spans="1:2" x14ac:dyDescent="0.25">
      <c r="A151" s="14">
        <v>0.67054908485856912</v>
      </c>
      <c r="B151" s="14">
        <v>0.54817224287484512</v>
      </c>
    </row>
    <row r="152" spans="1:2" x14ac:dyDescent="0.25">
      <c r="A152" s="14">
        <v>0.6544943820224719</v>
      </c>
      <c r="B152" s="14">
        <v>0.64929025942241791</v>
      </c>
    </row>
    <row r="153" spans="1:2" x14ac:dyDescent="0.25">
      <c r="A153" s="14">
        <v>0.73153347732181428</v>
      </c>
      <c r="B153" s="14">
        <v>0.41607637819525711</v>
      </c>
    </row>
    <row r="154" spans="1:2" x14ac:dyDescent="0.25">
      <c r="A154" s="14">
        <v>0.75550360413013828</v>
      </c>
      <c r="B154" s="14">
        <v>0.46798239386625012</v>
      </c>
    </row>
    <row r="155" spans="1:2" x14ac:dyDescent="0.25">
      <c r="A155" s="14">
        <v>0.74547776122579279</v>
      </c>
      <c r="B155" s="14">
        <v>0.4447544642857143</v>
      </c>
    </row>
    <row r="156" spans="1:2" x14ac:dyDescent="0.25">
      <c r="A156" s="14">
        <v>0.75587379727008286</v>
      </c>
      <c r="B156" s="14">
        <v>0.43864483708866908</v>
      </c>
    </row>
    <row r="157" spans="1:2" x14ac:dyDescent="0.25">
      <c r="A157" s="14">
        <v>0.74006926054186184</v>
      </c>
      <c r="B157" s="14">
        <v>0.49416609471516809</v>
      </c>
    </row>
    <row r="158" spans="1:2" x14ac:dyDescent="0.25">
      <c r="A158" s="14">
        <v>0.73150565709312454</v>
      </c>
      <c r="B158" s="14">
        <v>0.13583875708587023</v>
      </c>
    </row>
    <row r="159" spans="1:2" x14ac:dyDescent="0.25">
      <c r="A159" s="14">
        <v>0.8079470198675498</v>
      </c>
      <c r="B159" s="14">
        <v>0.82138613861386134</v>
      </c>
    </row>
    <row r="160" spans="1:2" x14ac:dyDescent="0.25">
      <c r="A160" s="14">
        <v>0.83286908077994426</v>
      </c>
      <c r="B160" s="14">
        <v>0.83725654200023891</v>
      </c>
    </row>
    <row r="161" spans="1:2" x14ac:dyDescent="0.25">
      <c r="A161" s="14">
        <v>0.82093663911845727</v>
      </c>
      <c r="B161" s="14">
        <v>0.82884931160793229</v>
      </c>
    </row>
    <row r="162" spans="1:2" x14ac:dyDescent="0.25">
      <c r="A162" s="14">
        <v>0.5831062670299727</v>
      </c>
      <c r="B162" s="14">
        <v>0.82730184147317865</v>
      </c>
    </row>
    <row r="163" spans="1:2" x14ac:dyDescent="0.25">
      <c r="A163" s="14">
        <v>0.53134328358208949</v>
      </c>
      <c r="B163" s="14">
        <v>0.83029001074113862</v>
      </c>
    </row>
    <row r="164" spans="1:2" x14ac:dyDescent="0.25">
      <c r="A164" s="14">
        <v>0.5421245421245422</v>
      </c>
      <c r="B164" s="14">
        <v>0.84332587266060288</v>
      </c>
    </row>
    <row r="165" spans="1:2" x14ac:dyDescent="0.25">
      <c r="A165" s="14">
        <v>0.44736842105263158</v>
      </c>
      <c r="B165" s="14">
        <v>0.83724657424473115</v>
      </c>
    </row>
    <row r="166" spans="1:2" x14ac:dyDescent="0.25">
      <c r="A166" s="14">
        <v>0.46058091286307051</v>
      </c>
      <c r="B166" s="14">
        <v>0.83890068867863787</v>
      </c>
    </row>
    <row r="167" spans="1:2" x14ac:dyDescent="0.25">
      <c r="A167" s="14">
        <v>0.45454545454545453</v>
      </c>
      <c r="B167" s="14">
        <v>0.83979328165374667</v>
      </c>
    </row>
    <row r="168" spans="1:2" x14ac:dyDescent="0.25">
      <c r="A168" s="14">
        <v>0.2240663900414937</v>
      </c>
      <c r="B168" s="14">
        <v>0.80792114377053548</v>
      </c>
    </row>
    <row r="169" spans="1:2" x14ac:dyDescent="0.25">
      <c r="A169" s="14">
        <v>0.23137254901960794</v>
      </c>
      <c r="B169" s="14">
        <v>0.81357234314980797</v>
      </c>
    </row>
    <row r="170" spans="1:2" x14ac:dyDescent="0.25">
      <c r="A170" s="14">
        <v>0.24334600760456279</v>
      </c>
      <c r="B170" s="14">
        <v>0.82217893418672605</v>
      </c>
    </row>
    <row r="171" spans="1:2" x14ac:dyDescent="0.25">
      <c r="A171" s="14">
        <v>0.4306049822064057</v>
      </c>
      <c r="B171" s="14">
        <v>0.82001385477674915</v>
      </c>
    </row>
    <row r="172" spans="1:2" x14ac:dyDescent="0.25">
      <c r="A172" s="14">
        <v>0.54005934718100879</v>
      </c>
      <c r="B172" s="14">
        <v>0.82227501555517857</v>
      </c>
    </row>
    <row r="173" spans="1:2" x14ac:dyDescent="0.25">
      <c r="A173" s="14">
        <v>0.45230769230769241</v>
      </c>
      <c r="B173" s="14">
        <v>0.82845347729437901</v>
      </c>
    </row>
    <row r="174" spans="1:2" x14ac:dyDescent="0.25">
      <c r="A174" s="14">
        <v>0.7781818181818182</v>
      </c>
      <c r="B174" s="14">
        <v>0.82005292561011456</v>
      </c>
    </row>
    <row r="175" spans="1:2" x14ac:dyDescent="0.25">
      <c r="A175" s="14">
        <v>0.75986842105263153</v>
      </c>
      <c r="B175" s="14">
        <v>0.8304194857916104</v>
      </c>
    </row>
    <row r="176" spans="1:2" x14ac:dyDescent="0.25">
      <c r="A176" s="14">
        <v>0.76642335766423364</v>
      </c>
      <c r="B176" s="14">
        <v>0.83081605696893124</v>
      </c>
    </row>
    <row r="177" spans="1:2" x14ac:dyDescent="0.25">
      <c r="A177" s="14">
        <v>0.44999999999999996</v>
      </c>
      <c r="B177" s="14">
        <v>0.84368308351177734</v>
      </c>
    </row>
    <row r="178" spans="1:2" x14ac:dyDescent="0.25">
      <c r="A178" s="14">
        <v>0.44654088050314461</v>
      </c>
      <c r="B178" s="14">
        <v>0.85132634176434285</v>
      </c>
    </row>
    <row r="179" spans="1:2" x14ac:dyDescent="0.25">
      <c r="A179" s="14">
        <v>0.46428571428571425</v>
      </c>
      <c r="B179" s="14">
        <v>0.85820158102766797</v>
      </c>
    </row>
    <row r="180" spans="1:2" x14ac:dyDescent="0.25">
      <c r="A180" s="14">
        <v>0.27142857142857146</v>
      </c>
      <c r="B180" s="14">
        <v>0.84503311258278146</v>
      </c>
    </row>
    <row r="181" spans="1:2" x14ac:dyDescent="0.25">
      <c r="A181" s="14">
        <v>0.28235294117647064</v>
      </c>
      <c r="B181" s="14">
        <v>0.8422960725075529</v>
      </c>
    </row>
    <row r="182" spans="1:2" x14ac:dyDescent="0.25">
      <c r="A182" s="14">
        <v>0.29292929292929293</v>
      </c>
      <c r="B182" s="14">
        <v>0.85236220472440949</v>
      </c>
    </row>
    <row r="183" spans="1:2" x14ac:dyDescent="0.25">
      <c r="A183" s="14">
        <v>0.55956678700361007</v>
      </c>
      <c r="B183" s="14">
        <v>0.85777218376337327</v>
      </c>
    </row>
    <row r="184" spans="1:2" x14ac:dyDescent="0.25">
      <c r="A184" s="14">
        <v>0.53094462540716614</v>
      </c>
      <c r="B184" s="14">
        <v>0.85733422638981904</v>
      </c>
    </row>
    <row r="185" spans="1:2" x14ac:dyDescent="0.25">
      <c r="A185" s="14">
        <v>0.55625000000000013</v>
      </c>
      <c r="B185" s="14">
        <v>0.85691318327974286</v>
      </c>
    </row>
    <row r="186" spans="1:2" x14ac:dyDescent="0.25">
      <c r="A186" s="14">
        <v>0.2232142857142857</v>
      </c>
      <c r="B186" s="14">
        <v>0.81723027375201285</v>
      </c>
    </row>
    <row r="187" spans="1:2" x14ac:dyDescent="0.25">
      <c r="A187" s="14">
        <v>0.23655913978494614</v>
      </c>
      <c r="B187" s="14">
        <v>0.82010243277848915</v>
      </c>
    </row>
    <row r="188" spans="1:2" x14ac:dyDescent="0.25">
      <c r="A188" s="14">
        <v>0.24603174603174602</v>
      </c>
      <c r="B188" s="14">
        <v>0.81973954763536672</v>
      </c>
    </row>
    <row r="189" spans="1:2" x14ac:dyDescent="0.25">
      <c r="A189" s="14">
        <v>0.54304635761589404</v>
      </c>
      <c r="B189" s="14">
        <v>0.82337434094903339</v>
      </c>
    </row>
    <row r="190" spans="1:2" x14ac:dyDescent="0.25">
      <c r="A190" s="14">
        <v>0.54581673306772904</v>
      </c>
      <c r="B190" s="14">
        <v>0.81534090909090906</v>
      </c>
    </row>
    <row r="191" spans="1:2" x14ac:dyDescent="0.25">
      <c r="A191" s="14">
        <v>0.77358490566037741</v>
      </c>
      <c r="B191" s="14">
        <v>0.82412060301507539</v>
      </c>
    </row>
    <row r="192" spans="1:2" x14ac:dyDescent="0.25">
      <c r="A192" s="14">
        <v>0.38907849829351537</v>
      </c>
      <c r="B192" s="14">
        <v>0.80527817403708979</v>
      </c>
    </row>
    <row r="193" spans="1:2" x14ac:dyDescent="0.25">
      <c r="A193" s="14">
        <v>0.4532967032967033</v>
      </c>
      <c r="B193" s="14">
        <v>0.81578947368421051</v>
      </c>
    </row>
    <row r="194" spans="1:2" x14ac:dyDescent="0.25">
      <c r="A194" s="14">
        <v>0.52735229759299784</v>
      </c>
      <c r="B194" s="14">
        <v>0.81610942249240115</v>
      </c>
    </row>
    <row r="195" spans="1:2" x14ac:dyDescent="0.25">
      <c r="A195" s="14">
        <v>0.59509202453987731</v>
      </c>
      <c r="B195" s="14">
        <v>0.80095923261390878</v>
      </c>
    </row>
    <row r="196" spans="1:2" x14ac:dyDescent="0.25">
      <c r="A196" s="14">
        <v>0.63432835820895517</v>
      </c>
      <c r="B196" s="14">
        <v>0.80384615384615388</v>
      </c>
    </row>
    <row r="197" spans="1:2" x14ac:dyDescent="0.25">
      <c r="A197" s="14">
        <v>0.57948717948717954</v>
      </c>
      <c r="B197" s="14">
        <v>0.80380794701986757</v>
      </c>
    </row>
    <row r="198" spans="1:2" x14ac:dyDescent="0.25">
      <c r="A198" s="14">
        <v>0.84883720930232565</v>
      </c>
      <c r="B198" s="14">
        <v>0.80398457583547556</v>
      </c>
    </row>
    <row r="199" spans="1:2" x14ac:dyDescent="0.25">
      <c r="A199" s="14">
        <v>0.85372340425531912</v>
      </c>
      <c r="B199" s="14">
        <v>0.80656934306569339</v>
      </c>
    </row>
    <row r="200" spans="1:2" x14ac:dyDescent="0.25">
      <c r="A200" s="14">
        <v>0.85636856368563685</v>
      </c>
      <c r="B200" s="14">
        <v>0.80566801619433204</v>
      </c>
    </row>
    <row r="201" spans="1:2" x14ac:dyDescent="0.25">
      <c r="A201" s="14">
        <v>0.76250000000000007</v>
      </c>
      <c r="B201" s="14">
        <v>0.79629629629629628</v>
      </c>
    </row>
    <row r="202" spans="1:2" x14ac:dyDescent="0.25">
      <c r="A202" s="14">
        <v>0.74285714285714288</v>
      </c>
      <c r="B202" s="14">
        <v>0.79862068965517241</v>
      </c>
    </row>
    <row r="203" spans="1:2" x14ac:dyDescent="0.25">
      <c r="A203" s="14">
        <v>0.73943661971830987</v>
      </c>
      <c r="B203" s="14">
        <v>0.79823269513991157</v>
      </c>
    </row>
    <row r="204" spans="1:2" x14ac:dyDescent="0.25">
      <c r="A204" s="14">
        <v>0.64309867814325239</v>
      </c>
      <c r="B204" s="14">
        <v>0.78695208970438324</v>
      </c>
    </row>
    <row r="205" spans="1:2" x14ac:dyDescent="0.25">
      <c r="A205" s="14">
        <v>0.59818481848184812</v>
      </c>
      <c r="B205" s="14">
        <v>0.78853914447134787</v>
      </c>
    </row>
    <row r="206" spans="1:2" x14ac:dyDescent="0.25">
      <c r="A206" s="14">
        <v>0.62052456286427971</v>
      </c>
      <c r="B206" s="14">
        <v>0.79864763335837707</v>
      </c>
    </row>
    <row r="207" spans="1:2" x14ac:dyDescent="0.25">
      <c r="A207" s="14">
        <v>0.64807436918990702</v>
      </c>
      <c r="B207" s="14">
        <v>0.78906851424172442</v>
      </c>
    </row>
    <row r="208" spans="1:2" x14ac:dyDescent="0.25">
      <c r="A208" s="14">
        <v>0.6204667297382529</v>
      </c>
      <c r="B208" s="14">
        <v>0.79867256637168127</v>
      </c>
    </row>
    <row r="209" spans="1:2" x14ac:dyDescent="0.25">
      <c r="A209" s="14">
        <v>0.65803621958121117</v>
      </c>
      <c r="B209" s="14">
        <v>0.78972602739726028</v>
      </c>
    </row>
    <row r="210" spans="1:2" x14ac:dyDescent="0.25">
      <c r="A210" s="14">
        <v>0.56049730838246603</v>
      </c>
      <c r="B210" s="14">
        <v>0.78701298701298694</v>
      </c>
    </row>
    <row r="211" spans="1:2" x14ac:dyDescent="0.25">
      <c r="A211" s="14">
        <v>0.69901380670611446</v>
      </c>
      <c r="B211" s="14">
        <v>0.78937198067632841</v>
      </c>
    </row>
    <row r="212" spans="1:2" x14ac:dyDescent="0.25">
      <c r="A212" s="14">
        <v>0.61704946996466425</v>
      </c>
      <c r="B212" s="14">
        <v>0.79737045630317094</v>
      </c>
    </row>
    <row r="213" spans="1:2" x14ac:dyDescent="0.25">
      <c r="A213" s="14">
        <v>0.81804139635464934</v>
      </c>
      <c r="B213" s="14">
        <v>0.81067000104199227</v>
      </c>
    </row>
    <row r="214" spans="1:2" x14ac:dyDescent="0.25">
      <c r="A214" s="14">
        <v>0.84217613789388635</v>
      </c>
      <c r="B214" s="14">
        <v>0.81467144101422617</v>
      </c>
    </row>
    <row r="215" spans="1:2" x14ac:dyDescent="0.25">
      <c r="A215" s="14">
        <v>0.8494856524093124</v>
      </c>
      <c r="B215" s="14">
        <v>0.81834407535944476</v>
      </c>
    </row>
    <row r="216" spans="1:2" x14ac:dyDescent="0.25">
      <c r="A216" s="14">
        <v>0.65295404814004376</v>
      </c>
      <c r="B216" s="14">
        <v>0.79870458455621895</v>
      </c>
    </row>
    <row r="217" spans="1:2" x14ac:dyDescent="0.25">
      <c r="A217" s="14">
        <v>0.6785714285714286</v>
      </c>
      <c r="B217" s="14">
        <v>0.80347222222222225</v>
      </c>
    </row>
    <row r="218" spans="1:2" x14ac:dyDescent="0.25">
      <c r="A218" s="14">
        <v>0.71521881123448727</v>
      </c>
      <c r="B218" s="14">
        <v>0.81071876680408672</v>
      </c>
    </row>
    <row r="219" spans="1:2" x14ac:dyDescent="0.25">
      <c r="A219" s="14">
        <v>0.41086350974930363</v>
      </c>
      <c r="B219" s="14">
        <v>0.79251126126126126</v>
      </c>
    </row>
    <row r="220" spans="1:2" x14ac:dyDescent="0.25">
      <c r="A220" s="14">
        <v>0.53647514525500317</v>
      </c>
      <c r="B220" s="14">
        <v>0.79621528131040797</v>
      </c>
    </row>
    <row r="221" spans="1:2" x14ac:dyDescent="0.25">
      <c r="A221" s="14">
        <v>0.76838810641627553</v>
      </c>
      <c r="B221" s="14">
        <v>0.79702702702702699</v>
      </c>
    </row>
    <row r="222" spans="1:2" x14ac:dyDescent="0.25">
      <c r="A222" s="14">
        <v>0.79365781710914463</v>
      </c>
      <c r="B222" s="14">
        <v>0.80575478862543248</v>
      </c>
    </row>
    <row r="223" spans="1:2" x14ac:dyDescent="0.25">
      <c r="A223" s="14">
        <v>0.75756436760007517</v>
      </c>
      <c r="B223" s="14">
        <v>0.80932061579651937</v>
      </c>
    </row>
    <row r="224" spans="1:2" x14ac:dyDescent="0.25">
      <c r="A224" s="14">
        <v>0.71840923669018597</v>
      </c>
      <c r="B224" s="14">
        <v>0.81407183420606244</v>
      </c>
    </row>
    <row r="225" spans="1:2" x14ac:dyDescent="0.25">
      <c r="A225" s="14">
        <v>0.81819719262641633</v>
      </c>
      <c r="B225" s="14">
        <v>0.81647278770253429</v>
      </c>
    </row>
    <row r="226" spans="1:2" x14ac:dyDescent="0.25">
      <c r="A226" s="14">
        <v>0.82435791217895604</v>
      </c>
      <c r="B226" s="14">
        <v>0.75775445217596404</v>
      </c>
    </row>
    <row r="227" spans="1:2" x14ac:dyDescent="0.25">
      <c r="A227" s="14">
        <v>0.81092933040984982</v>
      </c>
      <c r="B227" s="14">
        <v>0.79509143407122229</v>
      </c>
    </row>
    <row r="228" spans="1:2" x14ac:dyDescent="0.25">
      <c r="A228" s="14">
        <v>0.42450142450142436</v>
      </c>
      <c r="B228" s="14">
        <v>0.80789764359351979</v>
      </c>
    </row>
    <row r="229" spans="1:2" x14ac:dyDescent="0.25">
      <c r="A229" s="14">
        <v>0.45628742514970055</v>
      </c>
      <c r="B229" s="14">
        <v>0.81665614003428666</v>
      </c>
    </row>
    <row r="230" spans="1:2" x14ac:dyDescent="0.25">
      <c r="A230" s="14">
        <v>0.43674367436743683</v>
      </c>
      <c r="B230" s="14">
        <v>0.81790970316787226</v>
      </c>
    </row>
    <row r="231" spans="1:2" x14ac:dyDescent="0.25">
      <c r="A231" s="14">
        <v>0.76244874048037492</v>
      </c>
      <c r="B231" s="14">
        <v>0.83613132412765712</v>
      </c>
    </row>
    <row r="232" spans="1:2" x14ac:dyDescent="0.25">
      <c r="A232" s="14">
        <v>0.77534168564920269</v>
      </c>
      <c r="B232" s="14">
        <v>0.84160305343511443</v>
      </c>
    </row>
    <row r="233" spans="1:2" x14ac:dyDescent="0.25">
      <c r="A233" s="14">
        <v>0.8041647168928403</v>
      </c>
      <c r="B233" s="14">
        <v>0.84278464254192409</v>
      </c>
    </row>
    <row r="234" spans="1:2" x14ac:dyDescent="0.25">
      <c r="A234" s="14">
        <v>0.70216420474063901</v>
      </c>
      <c r="B234" s="14">
        <v>0.84080533770338284</v>
      </c>
    </row>
    <row r="235" spans="1:2" x14ac:dyDescent="0.25">
      <c r="A235" s="14">
        <v>0.71391678622668586</v>
      </c>
      <c r="B235" s="14">
        <v>0.84345641249726899</v>
      </c>
    </row>
    <row r="236" spans="1:2" x14ac:dyDescent="0.25">
      <c r="A236" s="14">
        <v>0.71816958277254372</v>
      </c>
      <c r="B236" s="14">
        <v>0.84303918065975936</v>
      </c>
    </row>
    <row r="237" spans="1:2" x14ac:dyDescent="0.25">
      <c r="A237" s="14">
        <v>0.37701612903225795</v>
      </c>
      <c r="B237" s="14">
        <v>0.8275114243668189</v>
      </c>
    </row>
    <row r="238" spans="1:2" x14ac:dyDescent="0.25">
      <c r="A238" s="14">
        <v>0.49644670050761414</v>
      </c>
      <c r="B238" s="14">
        <v>0.82230119946690372</v>
      </c>
    </row>
    <row r="239" spans="1:2" x14ac:dyDescent="0.25">
      <c r="A239" s="14">
        <v>0.64819277108433726</v>
      </c>
      <c r="B239" s="14">
        <v>0.83136810279667417</v>
      </c>
    </row>
    <row r="240" spans="1:2" x14ac:dyDescent="0.25">
      <c r="A240" s="14">
        <v>0.72196078431372535</v>
      </c>
      <c r="B240" s="14">
        <v>0.81747047944231044</v>
      </c>
    </row>
    <row r="241" spans="1:2" x14ac:dyDescent="0.25">
      <c r="A241" s="14">
        <v>0.73630271974773365</v>
      </c>
      <c r="B241" s="14">
        <v>0.82005467031135404</v>
      </c>
    </row>
    <row r="242" spans="1:2" x14ac:dyDescent="0.25">
      <c r="A242" s="14">
        <v>0.74614254224834697</v>
      </c>
      <c r="B242" s="14">
        <v>0.82496254315679773</v>
      </c>
    </row>
    <row r="243" spans="1:2" x14ac:dyDescent="0.25">
      <c r="A243" s="14">
        <v>0.5785457809694794</v>
      </c>
      <c r="B243" s="14">
        <v>0.82419876110961476</v>
      </c>
    </row>
    <row r="244" spans="1:2" x14ac:dyDescent="0.25">
      <c r="A244" s="14">
        <v>0.60199999999999998</v>
      </c>
      <c r="B244" s="14">
        <v>0.82343440276044344</v>
      </c>
    </row>
    <row r="245" spans="1:2" x14ac:dyDescent="0.25">
      <c r="A245" s="14">
        <v>0.71112671112671122</v>
      </c>
      <c r="B245" s="14">
        <v>0.82710490769923461</v>
      </c>
    </row>
    <row r="246" spans="1:2" x14ac:dyDescent="0.25">
      <c r="A246" s="14">
        <v>0.77024897573274509</v>
      </c>
      <c r="B246" s="14">
        <v>0.81058020477815695</v>
      </c>
    </row>
    <row r="247" spans="1:2" x14ac:dyDescent="0.25">
      <c r="A247" s="14">
        <v>0.836374513909662</v>
      </c>
      <c r="B247" s="14">
        <v>0.83196566090140134</v>
      </c>
    </row>
    <row r="248" spans="1:2" x14ac:dyDescent="0.25">
      <c r="A248" s="14">
        <v>0.81334113516676421</v>
      </c>
      <c r="B248" s="14">
        <v>0.76002824858757068</v>
      </c>
    </row>
    <row r="249" spans="1:2" x14ac:dyDescent="0.25">
      <c r="A249" s="14">
        <v>0.5285338015803337</v>
      </c>
      <c r="B249" s="14">
        <v>0.82373940205265506</v>
      </c>
    </row>
    <row r="250" spans="1:2" x14ac:dyDescent="0.25">
      <c r="A250" s="14">
        <v>0.46094354215003863</v>
      </c>
      <c r="B250" s="14">
        <v>0.82217280289926686</v>
      </c>
    </row>
    <row r="251" spans="1:2" x14ac:dyDescent="0.25">
      <c r="A251" s="14">
        <v>0.39234875444839867</v>
      </c>
      <c r="B251" s="14">
        <v>0.83092567185860711</v>
      </c>
    </row>
    <row r="252" spans="1:2" x14ac:dyDescent="0.25">
      <c r="A252" s="14">
        <v>0.70684931506849313</v>
      </c>
      <c r="B252" s="14">
        <v>0.82342967866946548</v>
      </c>
    </row>
    <row r="253" spans="1:2" x14ac:dyDescent="0.25">
      <c r="A253" s="14">
        <v>0.71791352093342486</v>
      </c>
      <c r="B253" s="14">
        <v>0.83598104793756967</v>
      </c>
    </row>
    <row r="254" spans="1:2" x14ac:dyDescent="0.25">
      <c r="A254" s="14">
        <v>0.73096774193548397</v>
      </c>
      <c r="B254" s="14">
        <v>0.83536326299391017</v>
      </c>
    </row>
    <row r="255" spans="1:2" x14ac:dyDescent="0.25">
      <c r="A255" s="14">
        <v>0.75254237288135595</v>
      </c>
      <c r="B255" s="14">
        <v>0.82665148063781324</v>
      </c>
    </row>
    <row r="256" spans="1:2" x14ac:dyDescent="0.25">
      <c r="A256" s="14">
        <v>0.7652383826191913</v>
      </c>
      <c r="B256" s="14">
        <v>0.83049306975687343</v>
      </c>
    </row>
    <row r="257" spans="1:2" x14ac:dyDescent="0.25">
      <c r="A257" s="14">
        <v>0.63821138211382111</v>
      </c>
      <c r="B257" s="14">
        <v>0.83002061248527681</v>
      </c>
    </row>
    <row r="258" spans="1:2" x14ac:dyDescent="0.25">
      <c r="B258" s="14">
        <v>0.8274079376441581</v>
      </c>
    </row>
    <row r="259" spans="1:2" x14ac:dyDescent="0.25">
      <c r="B259" s="14">
        <v>0.83545862918417624</v>
      </c>
    </row>
    <row r="260" spans="1:2" x14ac:dyDescent="0.25">
      <c r="B260" s="14">
        <v>0.84010358860525347</v>
      </c>
    </row>
    <row r="261" spans="1:2" x14ac:dyDescent="0.25">
      <c r="B261" s="14">
        <v>0.808457711442786</v>
      </c>
    </row>
    <row r="262" spans="1:2" x14ac:dyDescent="0.25">
      <c r="B262" s="14">
        <v>0.8240325527321043</v>
      </c>
    </row>
    <row r="263" spans="1:2" x14ac:dyDescent="0.25">
      <c r="B263" s="14">
        <v>0.77832274664308121</v>
      </c>
    </row>
    <row r="264" spans="1:2" x14ac:dyDescent="0.25">
      <c r="B264" s="14">
        <v>0.8066371991861363</v>
      </c>
    </row>
    <row r="265" spans="1:2" x14ac:dyDescent="0.25">
      <c r="B265" s="14">
        <v>0.82320042110804048</v>
      </c>
    </row>
    <row r="266" spans="1:2" x14ac:dyDescent="0.25">
      <c r="B266" s="14">
        <v>0.78947839312874657</v>
      </c>
    </row>
    <row r="267" spans="1:2" x14ac:dyDescent="0.25">
      <c r="B267" s="14">
        <v>0.83374176749885121</v>
      </c>
    </row>
    <row r="268" spans="1:2" x14ac:dyDescent="0.25">
      <c r="B268" s="14">
        <v>0.83016323633782829</v>
      </c>
    </row>
    <row r="269" spans="1:2" x14ac:dyDescent="0.25">
      <c r="B269" s="14">
        <v>0.83844593738116358</v>
      </c>
    </row>
    <row r="270" spans="1:2" x14ac:dyDescent="0.25">
      <c r="B270" s="14">
        <v>0.81554373522458623</v>
      </c>
    </row>
    <row r="271" spans="1:2" x14ac:dyDescent="0.25">
      <c r="B271" s="14">
        <v>0.8314467742933136</v>
      </c>
    </row>
    <row r="272" spans="1:2" x14ac:dyDescent="0.25">
      <c r="B272" s="14">
        <v>0.83026742927809549</v>
      </c>
    </row>
    <row r="273" spans="2:2" x14ac:dyDescent="0.25">
      <c r="B273" s="14">
        <v>0.83320867614061322</v>
      </c>
    </row>
    <row r="274" spans="2:2" x14ac:dyDescent="0.25">
      <c r="B274" s="14">
        <v>0.83738998482549321</v>
      </c>
    </row>
    <row r="275" spans="2:2" x14ac:dyDescent="0.25">
      <c r="B275" s="14">
        <v>0.84071753986332565</v>
      </c>
    </row>
    <row r="276" spans="2:2" x14ac:dyDescent="0.25">
      <c r="B276" s="14">
        <v>0.81520966595593469</v>
      </c>
    </row>
    <row r="277" spans="2:2" x14ac:dyDescent="0.25">
      <c r="B277" s="14">
        <v>0.81313413757290087</v>
      </c>
    </row>
    <row r="278" spans="2:2" x14ac:dyDescent="0.25">
      <c r="B278" s="14">
        <v>0.81460197833254833</v>
      </c>
    </row>
    <row r="279" spans="2:2" x14ac:dyDescent="0.25">
      <c r="B279" s="14">
        <v>0.81875348244845969</v>
      </c>
    </row>
    <row r="280" spans="2:2" x14ac:dyDescent="0.25">
      <c r="B280" s="14">
        <v>0.8238464679461005</v>
      </c>
    </row>
    <row r="281" spans="2:2" x14ac:dyDescent="0.25">
      <c r="B281" s="14">
        <v>0.81890102330380943</v>
      </c>
    </row>
    <row r="282" spans="2:2" x14ac:dyDescent="0.25">
      <c r="B282" s="14">
        <v>0.80388039643877041</v>
      </c>
    </row>
    <row r="283" spans="2:2" x14ac:dyDescent="0.25">
      <c r="B283" s="14">
        <v>0.81334163617965272</v>
      </c>
    </row>
    <row r="284" spans="2:2" x14ac:dyDescent="0.25">
      <c r="B284" s="14">
        <v>0.80757212411888679</v>
      </c>
    </row>
    <row r="285" spans="2:2" x14ac:dyDescent="0.25">
      <c r="B285" s="14">
        <v>0.82584930464263473</v>
      </c>
    </row>
    <row r="286" spans="2:2" x14ac:dyDescent="0.25">
      <c r="B286" s="14">
        <v>0.83826472269868491</v>
      </c>
    </row>
    <row r="287" spans="2:2" x14ac:dyDescent="0.25">
      <c r="B287" s="14">
        <v>0.83452062926684478</v>
      </c>
    </row>
    <row r="288" spans="2:2" x14ac:dyDescent="0.25">
      <c r="B288" s="14">
        <v>0.83611612515042111</v>
      </c>
    </row>
    <row r="289" spans="2:2" x14ac:dyDescent="0.25">
      <c r="B289" s="14">
        <v>0.82705611068408913</v>
      </c>
    </row>
    <row r="290" spans="2:2" x14ac:dyDescent="0.25">
      <c r="B290" s="14">
        <v>0.83641929222039713</v>
      </c>
    </row>
    <row r="291" spans="2:2" x14ac:dyDescent="0.25">
      <c r="B291" s="14">
        <v>0.83591731266149871</v>
      </c>
    </row>
    <row r="292" spans="2:2" x14ac:dyDescent="0.25">
      <c r="B292" s="14">
        <v>0.83757519666820912</v>
      </c>
    </row>
    <row r="293" spans="2:2" x14ac:dyDescent="0.25">
      <c r="B293" s="14">
        <v>0.84053375611045045</v>
      </c>
    </row>
  </sheetData>
  <mergeCells count="3">
    <mergeCell ref="A1:E1"/>
    <mergeCell ref="G1:K1"/>
    <mergeCell ref="A67:B67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P16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2" width="15.7109375" customWidth="1"/>
    <col min="23" max="24" width="20.7109375" customWidth="1"/>
    <col min="25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22">
        <v>0.18422740697860718</v>
      </c>
      <c r="B3" s="22">
        <v>0.24337825179100037</v>
      </c>
      <c r="C3" s="22">
        <v>0.26446753740310669</v>
      </c>
      <c r="D3" s="22">
        <v>0.23818649351596832</v>
      </c>
      <c r="E3" s="22">
        <v>0.28141084313392639</v>
      </c>
      <c r="G3" s="22">
        <v>0.25985589623451233</v>
      </c>
      <c r="H3" s="22">
        <v>0.25176158547401428</v>
      </c>
      <c r="I3" s="22">
        <v>0.20474590361118317</v>
      </c>
      <c r="J3" s="22">
        <v>0.1411236971616745</v>
      </c>
      <c r="K3" s="22">
        <v>0.19890907406806946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22">
        <v>0.16990049183368683</v>
      </c>
      <c r="B4" s="22">
        <v>0.2308671176433563</v>
      </c>
      <c r="C4" s="22">
        <v>0.22956109046936035</v>
      </c>
      <c r="D4" s="22">
        <v>0.22177398204803467</v>
      </c>
      <c r="E4" s="22">
        <v>0.23482461273670197</v>
      </c>
      <c r="G4" s="22">
        <v>0.20994272828102112</v>
      </c>
      <c r="H4" s="22">
        <v>0.23799489438533786</v>
      </c>
      <c r="I4" s="22">
        <v>0.19848217070102692</v>
      </c>
      <c r="J4" s="22">
        <v>0.13857418298721313</v>
      </c>
      <c r="K4" s="22">
        <v>0.19691237807273865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AVERAGE(A3:A22)</f>
        <v>0.13582905630270639</v>
      </c>
      <c r="Y4">
        <f>COUNT(A3:A22)</f>
        <v>9</v>
      </c>
      <c r="Z4">
        <f>DEVSQ(A3:A22)</f>
        <v>1.4927537063007201E-2</v>
      </c>
    </row>
    <row r="5" spans="1:32" ht="15.75" thickTop="1" x14ac:dyDescent="0.25">
      <c r="A5" s="22">
        <v>0.16864456236362457</v>
      </c>
      <c r="B5" s="22">
        <v>0.22759513556957245</v>
      </c>
      <c r="C5" s="22">
        <v>0.21553429961204529</v>
      </c>
      <c r="D5" s="22">
        <v>0.20294715464115143</v>
      </c>
      <c r="E5" s="22">
        <v>0.21875141561031342</v>
      </c>
      <c r="G5" s="22">
        <v>0.20391438901424408</v>
      </c>
      <c r="H5" s="22">
        <v>0.22668066620826721</v>
      </c>
      <c r="I5" s="22">
        <v>0.18965873122215271</v>
      </c>
      <c r="J5" s="22">
        <v>0.13414591550827026</v>
      </c>
      <c r="K5" s="22">
        <v>0.16067427396774292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AVERAGE(B3:B22)</f>
        <v>0.18873527643581234</v>
      </c>
      <c r="Y5">
        <f>COUNT(B3:B22)</f>
        <v>12</v>
      </c>
      <c r="Z5">
        <f>DEVSQ(B3:B22)</f>
        <v>2.3412293590641054E-2</v>
      </c>
    </row>
    <row r="6" spans="1:32" x14ac:dyDescent="0.25">
      <c r="A6" s="22">
        <v>0.16200113296508789</v>
      </c>
      <c r="B6" s="22">
        <v>0.21068234741687775</v>
      </c>
      <c r="C6" s="22">
        <v>0.21422998607158661</v>
      </c>
      <c r="D6" s="22">
        <v>0.20100745558738708</v>
      </c>
      <c r="E6" s="22">
        <v>0.14509402215480804</v>
      </c>
      <c r="G6" s="22">
        <v>0.1909995973110199</v>
      </c>
      <c r="H6" s="22">
        <v>0.2054363489151001</v>
      </c>
      <c r="I6" s="22">
        <v>0.18940754234790802</v>
      </c>
      <c r="J6" s="22">
        <v>0.12245895713567734</v>
      </c>
      <c r="K6" s="22">
        <v>0.15961010754108429</v>
      </c>
      <c r="M6" s="45" t="str">
        <f>A2</f>
        <v>Winter 2014</v>
      </c>
      <c r="N6">
        <f>COUNT(A3:A22)</f>
        <v>9</v>
      </c>
      <c r="O6" s="14">
        <f>SUM(A3:A22)</f>
        <v>1.2224615067243576</v>
      </c>
      <c r="P6" s="14">
        <f>AVERAGE(A3:A22)</f>
        <v>0.13582905630270639</v>
      </c>
      <c r="Q6">
        <f>VAR(A3:A22)</f>
        <v>1.8659421328759002E-3</v>
      </c>
      <c r="R6">
        <f>DEVSQ(A3:A22)</f>
        <v>1.4927537063007201E-2</v>
      </c>
      <c r="S6">
        <f>SQRT(P15/N6)</f>
        <v>1.7835434495644547E-2</v>
      </c>
      <c r="T6">
        <f>P6-S6*TINV(S4,O15)</f>
        <v>0.10605454233057106</v>
      </c>
      <c r="U6">
        <f>P6+S6*TINV(S4,O15)</f>
        <v>0.16560357027484171</v>
      </c>
      <c r="W6" s="45" t="str">
        <f>C2</f>
        <v>Summer 2014/2015</v>
      </c>
      <c r="X6" s="14">
        <f>AVERAGE(C3:C22)</f>
        <v>0.17114046178758144</v>
      </c>
      <c r="Y6">
        <f>COUNT(C3:C22)</f>
        <v>20</v>
      </c>
      <c r="Z6">
        <f>DEVSQ(C3:C22)</f>
        <v>4.4719487622771725E-2</v>
      </c>
    </row>
    <row r="7" spans="1:32" x14ac:dyDescent="0.25">
      <c r="A7" s="22">
        <v>0.15707327425479889</v>
      </c>
      <c r="B7" s="22">
        <v>0.21062500000000001</v>
      </c>
      <c r="C7" s="22">
        <v>0.21201808750629425</v>
      </c>
      <c r="D7" s="22">
        <v>0.19714601337909701</v>
      </c>
      <c r="E7" s="22">
        <v>0.12474773079156876</v>
      </c>
      <c r="G7" s="22">
        <v>0.15430068969726563</v>
      </c>
      <c r="H7" s="22">
        <v>0.19920614361763003</v>
      </c>
      <c r="I7" s="22">
        <v>0.18086442351341248</v>
      </c>
      <c r="J7" s="22">
        <v>0.11950452625751495</v>
      </c>
      <c r="K7" s="22">
        <v>0.14358027279376984</v>
      </c>
      <c r="M7" s="45" t="str">
        <f>B2</f>
        <v>Spring 2014</v>
      </c>
      <c r="N7">
        <f>COUNT(B3:B22)</f>
        <v>12</v>
      </c>
      <c r="O7" s="14">
        <f>SUM(B3:B22)</f>
        <v>2.2648233172297481</v>
      </c>
      <c r="P7" s="14">
        <f>AVERAGE(B3:B22)</f>
        <v>0.18873527643581234</v>
      </c>
      <c r="Q7">
        <f>VAR(B3:B22)</f>
        <v>2.1283903264219047E-3</v>
      </c>
      <c r="R7">
        <f>DEVSQ(B3:B22)</f>
        <v>2.3412293590641054E-2</v>
      </c>
      <c r="S7">
        <f>SQRT(P15/N7)</f>
        <v>1.5445939360761475E-2</v>
      </c>
      <c r="T7">
        <f>P7-S7*TINV(S4,O15)</f>
        <v>0.16294979095060844</v>
      </c>
      <c r="U7">
        <f>P7+S7*TINV(S4,O15)</f>
        <v>0.21452076192101624</v>
      </c>
      <c r="W7" s="45" t="str">
        <f>D2</f>
        <v>Autumn 2015</v>
      </c>
      <c r="X7" s="14">
        <f>AVERAGE(D3:D22)</f>
        <v>0.15431926854782635</v>
      </c>
      <c r="Y7">
        <f>COUNT(D3:D22)</f>
        <v>18</v>
      </c>
      <c r="Z7">
        <f>DEVSQ(D3:D22)</f>
        <v>4.6748995061938539E-2</v>
      </c>
    </row>
    <row r="8" spans="1:32" x14ac:dyDescent="0.25">
      <c r="A8" s="22">
        <v>0.13896302878856659</v>
      </c>
      <c r="B8" s="22">
        <v>0.203125</v>
      </c>
      <c r="C8" s="22">
        <v>0.19590100646018982</v>
      </c>
      <c r="D8" s="22">
        <v>0.19166232645511627</v>
      </c>
      <c r="E8" s="22">
        <v>0.11032236367464067</v>
      </c>
      <c r="G8" s="22">
        <v>0.14438490569591522</v>
      </c>
      <c r="H8" s="22">
        <v>0.19779087603092194</v>
      </c>
      <c r="I8" s="22">
        <v>0.1767333596944809</v>
      </c>
      <c r="J8" s="22">
        <v>0.11776769906282425</v>
      </c>
      <c r="K8" s="22">
        <v>0.13409467041492462</v>
      </c>
      <c r="M8" s="45" t="str">
        <f>C2</f>
        <v>Summer 2014/2015</v>
      </c>
      <c r="N8">
        <f>COUNT(C3:C22)</f>
        <v>20</v>
      </c>
      <c r="O8" s="14">
        <f>SUM(C3:C22)</f>
        <v>3.4228092357516289</v>
      </c>
      <c r="P8" s="14">
        <f>AVERAGE(C3:C22)</f>
        <v>0.17114046178758144</v>
      </c>
      <c r="Q8">
        <f>VAR(C3:C22)</f>
        <v>2.353657243303772E-3</v>
      </c>
      <c r="R8">
        <f>DEVSQ(C3:C22)</f>
        <v>4.4719487622771725E-2</v>
      </c>
      <c r="S8">
        <f>SQRT(P15/N8)</f>
        <v>1.1964373182151766E-2</v>
      </c>
      <c r="T8">
        <f>P8-S8*TINV(S4,O15)</f>
        <v>0.15116711061596788</v>
      </c>
      <c r="U8">
        <f>P8+S8*TINV(S4,O15)</f>
        <v>0.191113812959195</v>
      </c>
      <c r="W8" s="45" t="str">
        <f>E2</f>
        <v>Winter 2015</v>
      </c>
      <c r="X8" s="14">
        <f>AVERAGE(E3:E22)</f>
        <v>0.14742287662294176</v>
      </c>
      <c r="Y8">
        <f>COUNT(E3:E22)</f>
        <v>9</v>
      </c>
      <c r="Z8">
        <f>DEVSQ(E3:E22)</f>
        <v>5.0555930970299874E-2</v>
      </c>
    </row>
    <row r="9" spans="1:32" x14ac:dyDescent="0.25">
      <c r="A9" s="22">
        <v>8.5198305547237396E-2</v>
      </c>
      <c r="B9" s="22">
        <v>0.20188768208026886</v>
      </c>
      <c r="C9" s="22">
        <v>0.18950797617435455</v>
      </c>
      <c r="D9" s="22">
        <v>0.19125942885875702</v>
      </c>
      <c r="E9" s="22">
        <v>8.332553505897522E-2</v>
      </c>
      <c r="G9" s="22">
        <v>0.12266970425844193</v>
      </c>
      <c r="H9" s="22">
        <v>0.19437327980995178</v>
      </c>
      <c r="I9" s="22">
        <v>0.17043977975845337</v>
      </c>
      <c r="J9" s="22">
        <v>0.11705241352319717</v>
      </c>
      <c r="K9" s="22">
        <v>0.11643011122941971</v>
      </c>
      <c r="M9" s="45" t="str">
        <f>D2</f>
        <v>Autumn 2015</v>
      </c>
      <c r="N9">
        <f>COUNT(D3:D22)</f>
        <v>18</v>
      </c>
      <c r="O9" s="14">
        <f>SUM(D3:D22)</f>
        <v>2.7777468338608742</v>
      </c>
      <c r="P9" s="14">
        <f>AVERAGE(D3:D22)</f>
        <v>0.15431926854782635</v>
      </c>
      <c r="Q9">
        <f>VAR(D3:D22)</f>
        <v>2.7499408859963837E-3</v>
      </c>
      <c r="R9">
        <f>DEVSQ(D3:D22)</f>
        <v>4.6748995061938539E-2</v>
      </c>
      <c r="S9">
        <f>SQRT(P15/N9)</f>
        <v>1.2611556677278731E-2</v>
      </c>
      <c r="T9">
        <f>P9-S9*TINV(S4,O15)</f>
        <v>0.13326550781159585</v>
      </c>
      <c r="U9">
        <f>P9+S9*TINV(S4,O15)</f>
        <v>0.17537302928405685</v>
      </c>
      <c r="W9" s="46"/>
      <c r="X9" s="46"/>
      <c r="Y9" s="46">
        <f>SUM(Y4:Y8)</f>
        <v>68</v>
      </c>
      <c r="Z9" s="46">
        <f>SUM(Z4:Z8)</f>
        <v>0.18036424430865838</v>
      </c>
      <c r="AA9" s="46">
        <f>Y9-COUNT(Y4:Y8)</f>
        <v>63</v>
      </c>
      <c r="AB9" s="46">
        <f>[1]!QCRIT(COUNT(Y4:Y8),AA9,AA2,2)</f>
        <v>3.5579999999999998</v>
      </c>
    </row>
    <row r="10" spans="1:32" ht="15.75" thickBot="1" x14ac:dyDescent="0.3">
      <c r="A10" s="22">
        <v>7.9162999987602234E-2</v>
      </c>
      <c r="B10" s="22">
        <v>0.1884569525718689</v>
      </c>
      <c r="C10" s="22">
        <v>0.18949958682060242</v>
      </c>
      <c r="D10" s="22">
        <v>0.18899431824684143</v>
      </c>
      <c r="E10" s="22">
        <v>6.6161587834358215E-2</v>
      </c>
      <c r="G10" s="22">
        <v>0.1179095059633255</v>
      </c>
      <c r="H10" s="22">
        <v>0.19010409712791443</v>
      </c>
      <c r="I10" s="22">
        <v>0.15540222823619843</v>
      </c>
      <c r="J10" s="22">
        <v>0.11391446739435196</v>
      </c>
      <c r="K10" s="22">
        <v>0.1101432591676712</v>
      </c>
      <c r="M10" s="45" t="str">
        <f>E2</f>
        <v>Winter 2015</v>
      </c>
      <c r="N10">
        <f>COUNT(E3:E22)</f>
        <v>9</v>
      </c>
      <c r="O10" s="14">
        <f>SUM(E3:E22)</f>
        <v>1.3268058896064758</v>
      </c>
      <c r="P10" s="14">
        <f>AVERAGE(E3:E22)</f>
        <v>0.14742287662294176</v>
      </c>
      <c r="Q10">
        <f>VAR(E3:E22)</f>
        <v>6.3194913712874834E-3</v>
      </c>
      <c r="R10">
        <f>DEVSQ(E3:E22)</f>
        <v>5.0555930970299874E-2</v>
      </c>
      <c r="S10">
        <f>SQRT(P15/N10)</f>
        <v>1.7835434495644547E-2</v>
      </c>
      <c r="T10">
        <f>P10-S10*TINV(S4,O15)</f>
        <v>0.11764836265080643</v>
      </c>
      <c r="U10">
        <f>P10+S10*TINV(S4,O15)</f>
        <v>0.17719739059507708</v>
      </c>
      <c r="W10" t="s">
        <v>108</v>
      </c>
    </row>
    <row r="11" spans="1:32" ht="15.75" thickTop="1" x14ac:dyDescent="0.25">
      <c r="A11" s="22">
        <v>7.7290304005146027E-2</v>
      </c>
      <c r="B11" s="22">
        <v>0.18332299590110779</v>
      </c>
      <c r="C11" s="22">
        <v>0.1879860907793045</v>
      </c>
      <c r="D11" s="22">
        <v>0.17755591869354248</v>
      </c>
      <c r="E11" s="22">
        <v>6.216777861118316E-2</v>
      </c>
      <c r="G11" s="22">
        <v>0.11546661704778673</v>
      </c>
      <c r="H11" s="22">
        <v>0.18812818825244904</v>
      </c>
      <c r="I11" s="22">
        <v>0.12838664650917053</v>
      </c>
      <c r="J11" s="22">
        <v>0.11271527409553528</v>
      </c>
      <c r="K11" s="22">
        <v>0.10498560965061186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22">
        <v>0.14322112500667572</v>
      </c>
      <c r="C12" s="22">
        <v>0.17941638827323914</v>
      </c>
      <c r="D12" s="22">
        <v>0.13903272151947021</v>
      </c>
      <c r="H12" s="22">
        <v>0.18721598386764526</v>
      </c>
      <c r="I12" s="22">
        <v>0.12607064843177795</v>
      </c>
      <c r="J12" s="22">
        <v>0.11245516687631606</v>
      </c>
      <c r="K12" s="22">
        <v>0.10076835006475449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5.2906220133105947E-2</v>
      </c>
      <c r="Z12" s="46">
        <f>SQRT(Z9/AA9/HARMEAN(Y4,Y5))</f>
        <v>1.6683521306737795E-2</v>
      </c>
      <c r="AA12" s="46">
        <f>Y12/Z12</f>
        <v>3.1711662760150809</v>
      </c>
      <c r="AB12" s="46">
        <f>Y12-Z12*AB$9</f>
        <v>-6.4537486762671209E-3</v>
      </c>
      <c r="AC12" s="46">
        <f>Y12+Z12*AB$9</f>
        <v>0.11226618894247901</v>
      </c>
      <c r="AD12" s="46">
        <f>[1]!QDIST(AA12,COUNT($Y$4:$Y$8),AA$9)</f>
        <v>0.17786097157868774</v>
      </c>
      <c r="AE12" s="46">
        <f>Z12*AB$9</f>
        <v>5.9359968809373068E-2</v>
      </c>
      <c r="AF12" s="46">
        <f>Y12*SQRT(AA$9/Z$9)</f>
        <v>0.98878481011168651</v>
      </c>
    </row>
    <row r="13" spans="1:32" ht="15.75" thickTop="1" x14ac:dyDescent="0.25">
      <c r="B13" s="22">
        <v>0.1387706845998764</v>
      </c>
      <c r="C13" s="22">
        <v>0.17535585165023804</v>
      </c>
      <c r="D13" s="22">
        <v>0.13562321662902832</v>
      </c>
      <c r="H13" s="22">
        <v>0.18599753081798553</v>
      </c>
      <c r="I13" s="22">
        <v>0.10508928447961809</v>
      </c>
      <c r="J13" s="22">
        <v>0.11168277263641356</v>
      </c>
      <c r="K13" s="22">
        <v>9.3186348676681519E-2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3.5311405484875047E-2</v>
      </c>
      <c r="Z13" s="21">
        <f>SQRT(Z9/AA9/HARMEAN(Y4,Y6))</f>
        <v>1.5186325251525133E-2</v>
      </c>
      <c r="AA13" s="21">
        <f t="shared" ref="AA13:AA21" si="0">Y13/Z13</f>
        <v>2.3252106681521778</v>
      </c>
      <c r="AB13" s="21">
        <f t="shared" ref="AB13:AB21" si="1">Y13-Z13*AB$9</f>
        <v>-1.8721539760051371E-2</v>
      </c>
      <c r="AC13" s="21">
        <f t="shared" ref="AC13:AC21" si="2">Y13+Z13*AB$9</f>
        <v>8.9344350729801458E-2</v>
      </c>
      <c r="AD13" s="21">
        <f>[1]!QDIST(AA13,COUNT($Y$4:$Y$8),AA$9)</f>
        <v>0.47547767565295362</v>
      </c>
      <c r="AE13" s="21">
        <f t="shared" ref="AE13:AE21" si="3">Z13*AB$9</f>
        <v>5.4032945244926418E-2</v>
      </c>
      <c r="AF13" s="21">
        <f t="shared" ref="AF13:AF21" si="4">Y13*SQRT(AA$9/Z$9)</f>
        <v>0.65994851416895528</v>
      </c>
    </row>
    <row r="14" spans="1:32" x14ac:dyDescent="0.25">
      <c r="B14" s="22">
        <v>8.2891024649143219E-2</v>
      </c>
      <c r="C14" s="22">
        <v>0.17192770540714264</v>
      </c>
      <c r="D14" s="22">
        <v>0.11919309943914412</v>
      </c>
      <c r="H14" s="22">
        <v>0.17140784859657288</v>
      </c>
      <c r="J14" s="22">
        <v>0.11040677130222321</v>
      </c>
      <c r="K14" s="22">
        <v>8.9490346610546112E-2</v>
      </c>
      <c r="M14" t="s">
        <v>38</v>
      </c>
      <c r="N14">
        <f>N16-N15</f>
        <v>1.9386816798785955E-2</v>
      </c>
      <c r="O14">
        <f>COUNTA(M6:M10)-1</f>
        <v>4</v>
      </c>
      <c r="P14">
        <f>N14/O14</f>
        <v>4.8467041996964888E-3</v>
      </c>
      <c r="Q14">
        <f>P14/P15</f>
        <v>1.6929207102619777</v>
      </c>
      <c r="R14">
        <f>FDIST(Q14,O14,O15)</f>
        <v>0.16276539963086517</v>
      </c>
      <c r="S14">
        <f>FINV(S4,O14,O15)</f>
        <v>2.0362948172359876</v>
      </c>
      <c r="T14">
        <f>SQRT(DEVSQ(P6:P10)/(P15*O14))</f>
        <v>0.38791302788123339</v>
      </c>
      <c r="U14">
        <f>(N16-O16*P15)/(N16+P15)</f>
        <v>3.9163726645769725E-2</v>
      </c>
      <c r="W14" s="11" t="str">
        <f>W4</f>
        <v>Winter 2014</v>
      </c>
      <c r="X14" s="11" t="str">
        <f>W7</f>
        <v>Autumn 2015</v>
      </c>
      <c r="Y14" s="21">
        <f>ABS(X4-X7)</f>
        <v>1.8490212245119958E-2</v>
      </c>
      <c r="Z14" s="21">
        <f>SQRT(Z9/AA9/HARMEAN(Y4,Y7))</f>
        <v>1.5445939360761475E-2</v>
      </c>
      <c r="AA14" s="21">
        <f t="shared" si="0"/>
        <v>1.1970921167858581</v>
      </c>
      <c r="AB14" s="21">
        <f t="shared" si="1"/>
        <v>-3.646644000046937E-2</v>
      </c>
      <c r="AC14" s="21">
        <f t="shared" si="2"/>
        <v>7.3446864490709279E-2</v>
      </c>
      <c r="AD14" s="21">
        <f>[1]!QDIST(AA14,COUNT($Y$4:$Y$8),AA$9)</f>
        <v>0.91489812635186862</v>
      </c>
      <c r="AE14" s="21">
        <f t="shared" si="3"/>
        <v>5.4956652245589328E-2</v>
      </c>
      <c r="AF14" s="21">
        <f t="shared" si="4"/>
        <v>0.34557072793554705</v>
      </c>
    </row>
    <row r="15" spans="1:32" x14ac:dyDescent="0.25">
      <c r="C15" s="22">
        <v>0.17011469602584839</v>
      </c>
      <c r="D15" s="22">
        <v>0.11689411848783493</v>
      </c>
      <c r="H15" s="22">
        <v>0.16472421586513519</v>
      </c>
      <c r="J15" s="22">
        <v>0.10692797601222991</v>
      </c>
      <c r="M15" t="s">
        <v>39</v>
      </c>
      <c r="N15">
        <f>SUM(R6:R10)</f>
        <v>0.18036424430865838</v>
      </c>
      <c r="O15">
        <f>O16-O14</f>
        <v>63</v>
      </c>
      <c r="P15">
        <f>N15/O15</f>
        <v>2.8629245128358473E-3</v>
      </c>
      <c r="W15" s="11" t="str">
        <f>W4</f>
        <v>Winter 2014</v>
      </c>
      <c r="X15" s="11" t="str">
        <f>W8</f>
        <v>Winter 2015</v>
      </c>
      <c r="Y15" s="21">
        <f>ABS(X4-X8)</f>
        <v>1.1593820320235371E-2</v>
      </c>
      <c r="Z15" s="21">
        <f>SQRT(Z9/AA9/HARMEAN(Y4,Y8))</f>
        <v>1.7835434495644547E-2</v>
      </c>
      <c r="AA15" s="21">
        <f t="shared" si="0"/>
        <v>0.65004417599507358</v>
      </c>
      <c r="AB15" s="21">
        <f t="shared" si="1"/>
        <v>-5.1864655615267929E-2</v>
      </c>
      <c r="AC15" s="21">
        <f t="shared" si="2"/>
        <v>7.5052296255738671E-2</v>
      </c>
      <c r="AD15" s="21">
        <f>[1]!QDIST(AA15,COUNT($Y$4:$Y$8),AA$9)</f>
        <v>0.99059441143773708</v>
      </c>
      <c r="AE15" s="21">
        <f t="shared" si="3"/>
        <v>6.34584759355033E-2</v>
      </c>
      <c r="AF15" s="21">
        <f t="shared" si="4"/>
        <v>0.21668139199835787</v>
      </c>
    </row>
    <row r="16" spans="1:32" x14ac:dyDescent="0.25">
      <c r="C16" s="22">
        <v>0.15958364307880402</v>
      </c>
      <c r="D16" s="22">
        <v>0.11583355814218523</v>
      </c>
      <c r="H16" s="22">
        <v>0.15639741718769073</v>
      </c>
      <c r="J16" s="22">
        <v>0.10578299313783646</v>
      </c>
      <c r="M16" s="41" t="s">
        <v>40</v>
      </c>
      <c r="N16" s="41">
        <f>DEVSQ(A3:E22)</f>
        <v>0.19975106110744434</v>
      </c>
      <c r="O16" s="41">
        <f>COUNT(A3:E22)-1</f>
        <v>67</v>
      </c>
      <c r="P16" s="41">
        <f>N16/O16</f>
        <v>2.9813591210066321E-3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1.75948146482309E-2</v>
      </c>
      <c r="Z16" s="21">
        <f>SQRT(Z9/AA9/HARMEAN(Y5,Y6))</f>
        <v>1.3815268154800922E-2</v>
      </c>
      <c r="AA16" s="21">
        <f t="shared" si="0"/>
        <v>1.2735774978147314</v>
      </c>
      <c r="AB16" s="21">
        <f t="shared" si="1"/>
        <v>-3.155990944655078E-2</v>
      </c>
      <c r="AC16" s="21">
        <f t="shared" si="2"/>
        <v>6.6749538743012579E-2</v>
      </c>
      <c r="AD16" s="21">
        <f>[1]!QDIST(AA16,COUNT($Y$4:$Y$8),AA$9)</f>
        <v>0.89562371223986637</v>
      </c>
      <c r="AE16" s="21">
        <f t="shared" si="3"/>
        <v>4.9154724094781679E-2</v>
      </c>
      <c r="AF16" s="21">
        <f t="shared" si="4"/>
        <v>0.32883629594273117</v>
      </c>
    </row>
    <row r="17" spans="1:32" x14ac:dyDescent="0.25">
      <c r="C17" s="22">
        <v>0.15249289572238922</v>
      </c>
      <c r="D17" s="22">
        <v>9.6849136054515839E-2</v>
      </c>
      <c r="H17" s="22">
        <v>0.1554618775844574</v>
      </c>
      <c r="J17" s="22">
        <v>0.10309939086437225</v>
      </c>
      <c r="W17" s="11" t="str">
        <f>W5</f>
        <v>Spring 2014</v>
      </c>
      <c r="X17" s="11" t="str">
        <f>W7</f>
        <v>Autumn 2015</v>
      </c>
      <c r="Y17" s="21">
        <f>ABS(X5-X7)</f>
        <v>3.4416007887985989E-2</v>
      </c>
      <c r="Z17" s="21">
        <f>SQRT(Z9/AA9/HARMEAN(Y5,Y7))</f>
        <v>1.410014901624331E-2</v>
      </c>
      <c r="AA17" s="21">
        <f t="shared" si="0"/>
        <v>2.4408258273255763</v>
      </c>
      <c r="AB17" s="21">
        <f t="shared" si="1"/>
        <v>-1.5752322311807704E-2</v>
      </c>
      <c r="AC17" s="21">
        <f t="shared" si="2"/>
        <v>8.4584338087779681E-2</v>
      </c>
      <c r="AD17" s="21">
        <f>[1]!QDIST(AA17,COUNT($Y$4:$Y$8),AA$9)</f>
        <v>0.42583322975033588</v>
      </c>
      <c r="AE17" s="21">
        <f t="shared" si="3"/>
        <v>5.0168330199793693E-2</v>
      </c>
      <c r="AF17" s="21">
        <f t="shared" si="4"/>
        <v>0.6432140821761394</v>
      </c>
    </row>
    <row r="18" spans="1:32" x14ac:dyDescent="0.25">
      <c r="C18" s="22">
        <v>0.13066054880619049</v>
      </c>
      <c r="D18" s="22">
        <v>9.3861721456050873E-2</v>
      </c>
      <c r="H18" s="22">
        <v>0.1381823867559433</v>
      </c>
      <c r="J18" s="22">
        <v>0.10022361576557158</v>
      </c>
      <c r="W18" s="11" t="str">
        <f>W5</f>
        <v>Spring 2014</v>
      </c>
      <c r="X18" s="11" t="str">
        <f>W8</f>
        <v>Winter 2015</v>
      </c>
      <c r="Y18" s="21">
        <f>ABS(X5-X8)</f>
        <v>4.1312399812870576E-2</v>
      </c>
      <c r="Z18" s="21">
        <f>SQRT(Z9/AA9/HARMEAN(Y5,Y8))</f>
        <v>1.6683521306737795E-2</v>
      </c>
      <c r="AA18" s="21">
        <f t="shared" si="0"/>
        <v>2.4762398209175531</v>
      </c>
      <c r="AB18" s="21">
        <f t="shared" si="1"/>
        <v>-1.8047568996502492E-2</v>
      </c>
      <c r="AC18" s="21">
        <f t="shared" si="2"/>
        <v>0.10067236862224364</v>
      </c>
      <c r="AD18" s="21">
        <f>[1]!QDIST(AA18,COUNT($Y$4:$Y$8),AA$9)</f>
        <v>0.41103720811793898</v>
      </c>
      <c r="AE18" s="21">
        <f t="shared" si="3"/>
        <v>5.9359968809373068E-2</v>
      </c>
      <c r="AF18" s="21">
        <f t="shared" si="4"/>
        <v>0.77210341811332861</v>
      </c>
    </row>
    <row r="19" spans="1:32" x14ac:dyDescent="0.25">
      <c r="C19" s="22">
        <v>0.11668862402439117</v>
      </c>
      <c r="D19" s="22">
        <v>7.9060494899749756E-2</v>
      </c>
      <c r="H19" s="22">
        <v>0.12741051614284515</v>
      </c>
      <c r="J19" s="22">
        <v>9.7485542297363281E-2</v>
      </c>
      <c r="W19" s="11" t="str">
        <f>W6</f>
        <v>Summer 2014/2015</v>
      </c>
      <c r="X19" s="11" t="str">
        <f>W7</f>
        <v>Autumn 2015</v>
      </c>
      <c r="Y19" s="21">
        <f>ABS(X6-X7)</f>
        <v>1.6821193239755089E-2</v>
      </c>
      <c r="Z19" s="21">
        <f>SQRT(Z9/AA9/HARMEAN(Y6,Y7))</f>
        <v>1.2292224930133806E-2</v>
      </c>
      <c r="AA19" s="21">
        <f t="shared" si="0"/>
        <v>1.368441704846999</v>
      </c>
      <c r="AB19" s="21">
        <f t="shared" si="1"/>
        <v>-2.6914543061660988E-2</v>
      </c>
      <c r="AC19" s="21">
        <f t="shared" si="2"/>
        <v>6.0556929541171166E-2</v>
      </c>
      <c r="AD19" s="21">
        <f>[1]!QDIST(AA19,COUNT($Y$4:$Y$8),AA$9)</f>
        <v>0.86860906391320536</v>
      </c>
      <c r="AE19" s="21">
        <f t="shared" si="3"/>
        <v>4.3735736301416077E-2</v>
      </c>
      <c r="AF19" s="21">
        <f t="shared" si="4"/>
        <v>0.31437778623340823</v>
      </c>
    </row>
    <row r="20" spans="1:32" x14ac:dyDescent="0.25">
      <c r="C20" s="22">
        <v>9.7070559859275818E-2</v>
      </c>
      <c r="D20" s="22">
        <v>7.0865675806999207E-2</v>
      </c>
      <c r="H20" s="22">
        <v>0.12444708496332167</v>
      </c>
      <c r="J20" s="22">
        <v>9.4414092600345612E-2</v>
      </c>
      <c r="W20" s="11" t="str">
        <f>W6</f>
        <v>Summer 2014/2015</v>
      </c>
      <c r="X20" s="11" t="str">
        <f>W8</f>
        <v>Winter 2015</v>
      </c>
      <c r="Y20" s="21">
        <f>ABS(X6-X8)</f>
        <v>2.3717585164639676E-2</v>
      </c>
      <c r="Z20" s="21">
        <f>SQRT(Z9/AA9/HARMEAN(Y6,Y8))</f>
        <v>1.5186325251525133E-2</v>
      </c>
      <c r="AA20" s="21">
        <f t="shared" si="0"/>
        <v>1.5617725007080145</v>
      </c>
      <c r="AB20" s="21">
        <f t="shared" si="1"/>
        <v>-3.0315360080286742E-2</v>
      </c>
      <c r="AC20" s="21">
        <f t="shared" si="2"/>
        <v>7.7750530409566088E-2</v>
      </c>
      <c r="AD20" s="21">
        <f>[1]!QDIST(AA20,COUNT($Y$4:$Y$8),AA$9)</f>
        <v>0.80362593623417422</v>
      </c>
      <c r="AE20" s="21">
        <f t="shared" si="3"/>
        <v>5.4032945244926418E-2</v>
      </c>
      <c r="AF20" s="21">
        <f t="shared" si="4"/>
        <v>0.44326712217059744</v>
      </c>
    </row>
    <row r="21" spans="1:32" x14ac:dyDescent="0.25">
      <c r="C21" s="22">
        <v>9.443732351064682E-2</v>
      </c>
      <c r="W21" s="48" t="str">
        <f>W7</f>
        <v>Autumn 2015</v>
      </c>
      <c r="X21" s="48" t="str">
        <f>W8</f>
        <v>Winter 2015</v>
      </c>
      <c r="Y21" s="41">
        <f>ABS(X7-X8)</f>
        <v>6.8963919248845873E-3</v>
      </c>
      <c r="Z21" s="41">
        <f>SQRT(Z9/AA9/HARMEAN(Y7,Y8))</f>
        <v>1.5445939360761475E-2</v>
      </c>
      <c r="AA21" s="41">
        <f t="shared" si="0"/>
        <v>0.44648575679404967</v>
      </c>
      <c r="AB21" s="41">
        <f t="shared" si="1"/>
        <v>-4.8060260320704741E-2</v>
      </c>
      <c r="AC21" s="41">
        <f t="shared" si="2"/>
        <v>6.1853044170473916E-2</v>
      </c>
      <c r="AD21" s="41">
        <f>[1]!QDIST(AA21,COUNT($Y$4:$Y$8),AA$9)</f>
        <v>0.99778921590358283</v>
      </c>
      <c r="AE21" s="41">
        <f t="shared" si="3"/>
        <v>5.4956652245589328E-2</v>
      </c>
      <c r="AF21" s="41">
        <f t="shared" si="4"/>
        <v>0.12888933593718918</v>
      </c>
    </row>
    <row r="22" spans="1:32" x14ac:dyDescent="0.25">
      <c r="C22" s="22">
        <v>7.6355338096618652E-2</v>
      </c>
      <c r="G22" s="14"/>
    </row>
    <row r="23" spans="1:32" x14ac:dyDescent="0.25">
      <c r="A23" s="29">
        <f>AVERAGE(A3:A11)</f>
        <v>0.13582905630270639</v>
      </c>
      <c r="B23" s="29">
        <f>AVERAGE(B3:B14)</f>
        <v>0.18873527643581234</v>
      </c>
      <c r="C23" s="29">
        <f>AVERAGE(C3:C22)</f>
        <v>0.17114046178758144</v>
      </c>
      <c r="D23" s="29">
        <f>AVERAGE(D3:D20)</f>
        <v>0.15431926854782635</v>
      </c>
      <c r="E23" s="29">
        <f>AVERAGE(E3:E11)</f>
        <v>0.14742287662294176</v>
      </c>
      <c r="G23" s="29">
        <f>AVERAGE(G3:G11)</f>
        <v>0.16882711483372581</v>
      </c>
      <c r="H23" s="29">
        <f>AVERAGE(H3:H20)</f>
        <v>0.18348449675573242</v>
      </c>
      <c r="I23" s="29">
        <f>AVERAGE(I3:I13)</f>
        <v>0.16593461077321658</v>
      </c>
      <c r="J23" s="29">
        <f>AVERAGE(J3:J20)</f>
        <v>0.11442974747882949</v>
      </c>
      <c r="K23" s="29">
        <f>AVERAGE(K3:K14)</f>
        <v>0.1340654001881679</v>
      </c>
      <c r="M23" s="1" t="s">
        <v>42</v>
      </c>
    </row>
    <row r="24" spans="1:32" ht="15.75" thickBot="1" x14ac:dyDescent="0.3">
      <c r="M24" t="s">
        <v>96</v>
      </c>
      <c r="W24" t="s">
        <v>116</v>
      </c>
      <c r="Z24" t="s">
        <v>117</v>
      </c>
      <c r="AA24">
        <v>0.1</v>
      </c>
    </row>
    <row r="25" spans="1:32" ht="15.75" thickTop="1" x14ac:dyDescent="0.25">
      <c r="A25" s="108" t="s">
        <v>66</v>
      </c>
      <c r="B25" s="108"/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28" t="s">
        <v>67</v>
      </c>
      <c r="B26" s="28" t="s">
        <v>25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AVERAGE(G3:G20)</f>
        <v>0.16882711483372581</v>
      </c>
      <c r="Y26">
        <f>COUNT(G3:G20)</f>
        <v>9</v>
      </c>
      <c r="Z26">
        <f>DEVSQ(G3:G20)</f>
        <v>2.0078359283923625E-2</v>
      </c>
    </row>
    <row r="27" spans="1:32" ht="15.75" thickTop="1" x14ac:dyDescent="0.25">
      <c r="A27" s="22">
        <v>0.18422740697860718</v>
      </c>
      <c r="B27" s="22">
        <v>0.25985589623451233</v>
      </c>
      <c r="D27" s="14"/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AVERAGE(H3:H20)</f>
        <v>0.18348449675573242</v>
      </c>
      <c r="Y27">
        <f>COUNT(H3:H20)</f>
        <v>18</v>
      </c>
      <c r="Z27">
        <f>DEVSQ(H3:H20)</f>
        <v>2.133572684061889E-2</v>
      </c>
    </row>
    <row r="28" spans="1:32" x14ac:dyDescent="0.25">
      <c r="A28" s="22">
        <v>0.16990049183368683</v>
      </c>
      <c r="B28" s="22">
        <v>0.20994272828102112</v>
      </c>
      <c r="M28" s="45" t="str">
        <f>G2</f>
        <v>Winter 2014</v>
      </c>
      <c r="N28">
        <f>COUNT(G3:G20)</f>
        <v>9</v>
      </c>
      <c r="O28" s="14">
        <f>SUM(G3:G20)</f>
        <v>1.5194440335035324</v>
      </c>
      <c r="P28" s="14">
        <f>AVERAGE(G3:G20)</f>
        <v>0.16882711483372581</v>
      </c>
      <c r="Q28">
        <f>VAR(G3:G20)</f>
        <v>2.5097949104904566E-3</v>
      </c>
      <c r="R28">
        <f>DEVSQ(G3:G20)</f>
        <v>2.0078359283923625E-2</v>
      </c>
      <c r="S28">
        <f>SQRT(P37/N28)</f>
        <v>1.1216869920595304E-2</v>
      </c>
      <c r="T28">
        <f>P28-S28*TINV(S26,O37)</f>
        <v>0.15010164726768768</v>
      </c>
      <c r="U28">
        <f>P28+S28*TINV(S26,O37)</f>
        <v>0.18755258239976394</v>
      </c>
      <c r="W28" s="45" t="str">
        <f>I2</f>
        <v>Summer 2014/2015</v>
      </c>
      <c r="X28" s="14">
        <f>AVERAGE(I3:I20)</f>
        <v>0.16593461077321658</v>
      </c>
      <c r="Y28">
        <f>COUNT(I3:I20)</f>
        <v>11</v>
      </c>
      <c r="Z28">
        <f>DEVSQ(I3:I20)</f>
        <v>1.085135127871621E-2</v>
      </c>
    </row>
    <row r="29" spans="1:32" x14ac:dyDescent="0.25">
      <c r="A29" s="22">
        <v>0.16864456236362457</v>
      </c>
      <c r="B29" s="22">
        <v>0.20391438901424408</v>
      </c>
      <c r="M29" s="45" t="str">
        <f>H2</f>
        <v>Spring 2014</v>
      </c>
      <c r="N29">
        <f>COUNT(H3:H20)</f>
        <v>18</v>
      </c>
      <c r="O29" s="14">
        <f>SUM(H3:H20)</f>
        <v>3.3027209416031837</v>
      </c>
      <c r="P29" s="14">
        <f>AVERAGE(H3:H20)</f>
        <v>0.18348449675573242</v>
      </c>
      <c r="Q29">
        <f>VAR(H3:H20)</f>
        <v>1.2550427553305174E-3</v>
      </c>
      <c r="R29">
        <f>DEVSQ(H3:H20)</f>
        <v>2.133572684061889E-2</v>
      </c>
      <c r="S29">
        <f>SQRT(P37/N29)</f>
        <v>7.9315247845403516E-3</v>
      </c>
      <c r="T29">
        <f>P29-S29*TINV(S26,O37)</f>
        <v>0.1702435916588981</v>
      </c>
      <c r="U29">
        <f>P29+S29*TINV(S26,O37)</f>
        <v>0.19672540185256673</v>
      </c>
      <c r="W29" s="45" t="str">
        <f>J2</f>
        <v>Autumn 2015</v>
      </c>
      <c r="X29" s="14">
        <f>AVERAGE(J3:J20)</f>
        <v>0.11442974747882949</v>
      </c>
      <c r="Y29">
        <f>COUNT(J3:J20)</f>
        <v>18</v>
      </c>
      <c r="Z29">
        <f>DEVSQ(J3:J20)</f>
        <v>2.9722906164651799E-3</v>
      </c>
    </row>
    <row r="30" spans="1:32" x14ac:dyDescent="0.25">
      <c r="A30" s="22">
        <v>0.16200113296508789</v>
      </c>
      <c r="B30" s="22">
        <v>0.1909995973110199</v>
      </c>
      <c r="M30" s="45" t="str">
        <f>I2</f>
        <v>Summer 2014/2015</v>
      </c>
      <c r="N30">
        <f>COUNT(I3:I20)</f>
        <v>11</v>
      </c>
      <c r="O30" s="14">
        <f>SUM(I3:I20)</f>
        <v>1.8252807185053825</v>
      </c>
      <c r="P30" s="14">
        <f>AVERAGE(I3:I20)</f>
        <v>0.16593461077321658</v>
      </c>
      <c r="Q30">
        <f>VAR(I3:I20)</f>
        <v>1.0851351278716227E-3</v>
      </c>
      <c r="R30">
        <f>DEVSQ(I3:I20)</f>
        <v>1.085135127871621E-2</v>
      </c>
      <c r="S30">
        <f>SQRT(P37/N30)</f>
        <v>1.0146040595137689E-2</v>
      </c>
      <c r="T30">
        <f>P30-S30*TINV(S26,O37)</f>
        <v>0.14899678806216621</v>
      </c>
      <c r="U30">
        <f>P30+S30*TINV(S26,O37)</f>
        <v>0.18287243348426696</v>
      </c>
      <c r="W30" s="45" t="str">
        <f>K2</f>
        <v>Winter 2015</v>
      </c>
      <c r="X30" s="14">
        <f>AVERAGE(K3:K20)</f>
        <v>0.1340654001881679</v>
      </c>
      <c r="Y30">
        <f>COUNT(K3:K20)</f>
        <v>12</v>
      </c>
      <c r="Z30">
        <f>DEVSQ(K3:K20)</f>
        <v>1.6101174832696179E-2</v>
      </c>
    </row>
    <row r="31" spans="1:32" x14ac:dyDescent="0.25">
      <c r="A31" s="22">
        <v>0.15707327425479889</v>
      </c>
      <c r="B31" s="22">
        <v>0.15430068969726563</v>
      </c>
      <c r="M31" s="45" t="str">
        <f>J2</f>
        <v>Autumn 2015</v>
      </c>
      <c r="N31">
        <f>COUNT(J3:J20)</f>
        <v>18</v>
      </c>
      <c r="O31" s="14">
        <f>SUM(J3:J20)</f>
        <v>2.0597354546189308</v>
      </c>
      <c r="P31" s="14">
        <f>AVERAGE(J3:J20)</f>
        <v>0.11442974747882949</v>
      </c>
      <c r="Q31">
        <f>VAR(J3:J20)</f>
        <v>1.7484062449794972E-4</v>
      </c>
      <c r="R31">
        <f>DEVSQ(J3:J20)</f>
        <v>2.9722906164651799E-3</v>
      </c>
      <c r="S31">
        <f>SQRT(P37/N31)</f>
        <v>7.9315247845403516E-3</v>
      </c>
      <c r="T31">
        <f>P31-S31*TINV(S26,O37)</f>
        <v>0.10118884238199517</v>
      </c>
      <c r="U31">
        <f>P31+S31*TINV(S26,O37)</f>
        <v>0.12767065257566379</v>
      </c>
      <c r="W31" s="46"/>
      <c r="X31" s="46"/>
      <c r="Y31" s="46">
        <f>SUM(Y26:Y30)</f>
        <v>68</v>
      </c>
      <c r="Z31" s="46">
        <f>SUM(Z26:Z30)</f>
        <v>7.1338902852420089E-2</v>
      </c>
      <c r="AA31" s="46">
        <f>Y31-COUNT(Y26:Y30)</f>
        <v>63</v>
      </c>
      <c r="AB31" s="46">
        <f>[1]!QCRIT(COUNT(Y26:Y30),AA31,AA24,2)</f>
        <v>3.5579999999999998</v>
      </c>
    </row>
    <row r="32" spans="1:32" ht="15.75" thickBot="1" x14ac:dyDescent="0.3">
      <c r="A32" s="22">
        <v>0.13896302878856659</v>
      </c>
      <c r="B32" s="22">
        <v>0.14438490569591522</v>
      </c>
      <c r="M32" s="45" t="str">
        <f>K2</f>
        <v>Winter 2015</v>
      </c>
      <c r="N32">
        <f>COUNT(K3:K20)</f>
        <v>12</v>
      </c>
      <c r="O32" s="14">
        <f>SUM(K3:K20)</f>
        <v>1.6087848022580147</v>
      </c>
      <c r="P32" s="14">
        <f>AVERAGE(K3:K20)</f>
        <v>0.1340654001881679</v>
      </c>
      <c r="Q32">
        <f>VAR(K3:K20)</f>
        <v>1.4637431666087442E-3</v>
      </c>
      <c r="R32">
        <f>DEVSQ(K3:K20)</f>
        <v>1.6101174832696179E-2</v>
      </c>
      <c r="S32">
        <f>SQRT(P37/N32)</f>
        <v>9.7140943021810731E-3</v>
      </c>
      <c r="T32">
        <f>P32-S32*TINV(S26,O37)</f>
        <v>0.11784866957823732</v>
      </c>
      <c r="U32">
        <f>P32+S32*TINV(S26,O37)</f>
        <v>0.15028213079809846</v>
      </c>
      <c r="W32" t="s">
        <v>108</v>
      </c>
    </row>
    <row r="33" spans="1:32" ht="15.75" thickTop="1" x14ac:dyDescent="0.25">
      <c r="A33" s="22">
        <v>8.5198305547237396E-2</v>
      </c>
      <c r="B33" s="22">
        <v>0.12266970425844193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22">
        <v>7.9162999987602234E-2</v>
      </c>
      <c r="B34" s="22">
        <v>0.1179095059633255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1.4657381922006607E-2</v>
      </c>
      <c r="Z34" s="46">
        <f>SQRT(Z31/AA31/HARMEAN(Y26,Y27))</f>
        <v>9.7140943021810731E-3</v>
      </c>
      <c r="AA34" s="46">
        <f>Y34/Z34</f>
        <v>1.5088778702421732</v>
      </c>
      <c r="AB34" s="46">
        <f>Y34-Z34*AB$31</f>
        <v>-1.9905365605153651E-2</v>
      </c>
      <c r="AC34" s="46">
        <f>Y34+Z34*AB$31</f>
        <v>4.9220129449166865E-2</v>
      </c>
      <c r="AD34" s="46">
        <f>[1]!QDIST(AA34,COUNT($Y$26:$Y$30),AA$31)</f>
        <v>0.8226392474399693</v>
      </c>
      <c r="AE34" s="46">
        <f>Z34*AB$31</f>
        <v>3.4562747527160258E-2</v>
      </c>
      <c r="AF34" s="46">
        <f>Y34*SQRT(AA$31/Z$31)</f>
        <v>0.43557552227929397</v>
      </c>
    </row>
    <row r="35" spans="1:32" ht="15.75" thickTop="1" x14ac:dyDescent="0.25">
      <c r="A35" s="22">
        <v>7.7290304005146027E-2</v>
      </c>
      <c r="B35" s="22">
        <v>0.11546661704778673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2.8925040605092267E-3</v>
      </c>
      <c r="Z35" s="21">
        <f>SQRT(Z31/AA31/HARMEAN(Y26,Y28))</f>
        <v>1.0694865837721799E-2</v>
      </c>
      <c r="AA35" s="21">
        <f t="shared" ref="AA35:AA43" si="5">Y35/Z35</f>
        <v>0.2704572553221839</v>
      </c>
      <c r="AB35" s="21">
        <f t="shared" ref="AB35:AB43" si="6">Y35-Z35*AB$31</f>
        <v>-3.5159828590104934E-2</v>
      </c>
      <c r="AC35" s="21">
        <f t="shared" ref="AC35:AC43" si="7">Y35+Z35*AB$31</f>
        <v>4.0944836711123388E-2</v>
      </c>
      <c r="AD35" s="21">
        <f>[1]!QDIST(AA35,COUNT($Y$26:$Y$30),AA$31)</f>
        <v>0.99969293996215269</v>
      </c>
      <c r="AE35" s="21">
        <f t="shared" ref="AE35:AE43" si="8">Z35*AB$31</f>
        <v>3.8052332650614161E-2</v>
      </c>
      <c r="AF35" s="21">
        <f t="shared" ref="AF35:AF43" si="9">Y35*SQRT(AA$31/Z$31)</f>
        <v>8.5956958313248566E-2</v>
      </c>
    </row>
    <row r="36" spans="1:32" x14ac:dyDescent="0.25">
      <c r="A36" s="22">
        <v>0.24337825179100037</v>
      </c>
      <c r="B36" s="22">
        <v>0.25176158547401428</v>
      </c>
      <c r="M36" t="s">
        <v>38</v>
      </c>
      <c r="N36">
        <f>N38-N37</f>
        <v>5.1788522728262468E-2</v>
      </c>
      <c r="O36">
        <f>COUNTA(M28:M32)-1</f>
        <v>4</v>
      </c>
      <c r="P36">
        <f>N36/O36</f>
        <v>1.2947130682065617E-2</v>
      </c>
      <c r="Q36">
        <f>P36/P37</f>
        <v>11.433722700467117</v>
      </c>
      <c r="R36">
        <f>FDIST(Q36,O36,O37)</f>
        <v>4.8685134521553797E-7</v>
      </c>
      <c r="S36">
        <f>FINV(S26,O36,O37)</f>
        <v>2.0362948172359876</v>
      </c>
      <c r="T36">
        <f>SQRT(DEVSQ(P28:P32)/(P37*O36))</f>
        <v>0.83956626988189487</v>
      </c>
      <c r="U36">
        <f>(N38-O38*P37)/(N38+P37)</f>
        <v>0.38032471255858608</v>
      </c>
      <c r="W36" s="11" t="str">
        <f>W26</f>
        <v>Winter 2014</v>
      </c>
      <c r="X36" s="11" t="str">
        <f>W29</f>
        <v>Autumn 2015</v>
      </c>
      <c r="Y36" s="21">
        <f>ABS(X26-X29)</f>
        <v>5.4397367354896323E-2</v>
      </c>
      <c r="Z36" s="21">
        <f>SQRT(Z31/AA31/HARMEAN(Y26,Y29))</f>
        <v>9.7140943021810731E-3</v>
      </c>
      <c r="AA36" s="21">
        <f t="shared" si="5"/>
        <v>5.5998393326985374</v>
      </c>
      <c r="AB36" s="21">
        <f t="shared" si="6"/>
        <v>1.9834619827736065E-2</v>
      </c>
      <c r="AC36" s="21">
        <f t="shared" si="7"/>
        <v>8.8960114882056573E-2</v>
      </c>
      <c r="AD36" s="21">
        <f>[1]!QDIST(AA36,COUNT($Y$26:$Y$30),AA$31)</f>
        <v>1.7561771433304285E-3</v>
      </c>
      <c r="AE36" s="21">
        <f t="shared" si="8"/>
        <v>3.4562747527160258E-2</v>
      </c>
      <c r="AF36" s="21">
        <f t="shared" si="9"/>
        <v>1.6165343730760775</v>
      </c>
    </row>
    <row r="37" spans="1:32" x14ac:dyDescent="0.25">
      <c r="A37" s="22">
        <v>0.2308671176433563</v>
      </c>
      <c r="B37" s="22">
        <v>0.23799489438533786</v>
      </c>
      <c r="M37" t="s">
        <v>39</v>
      </c>
      <c r="N37">
        <f>SUM(R28:R32)</f>
        <v>7.1338902852420089E-2</v>
      </c>
      <c r="O37">
        <f>O38-O36</f>
        <v>63</v>
      </c>
      <c r="P37">
        <f>N37/O37</f>
        <v>1.1323635373400014E-3</v>
      </c>
      <c r="W37" s="11" t="str">
        <f>W26</f>
        <v>Winter 2014</v>
      </c>
      <c r="X37" s="11" t="str">
        <f>W30</f>
        <v>Winter 2015</v>
      </c>
      <c r="Y37" s="21">
        <f>ABS(X26-X30)</f>
        <v>3.4761714645557912E-2</v>
      </c>
      <c r="Z37" s="21">
        <f>SQRT(Z31/AA31/HARMEAN(Y26,Y30))</f>
        <v>1.0492421048719463E-2</v>
      </c>
      <c r="AA37" s="21">
        <f t="shared" si="5"/>
        <v>3.3130308519024187</v>
      </c>
      <c r="AB37" s="21">
        <f t="shared" si="6"/>
        <v>-2.5703194457859374E-3</v>
      </c>
      <c r="AC37" s="21">
        <f t="shared" si="7"/>
        <v>7.2093748736901761E-2</v>
      </c>
      <c r="AD37" s="21">
        <f>[1]!QDIST(AA37,COUNT($Y$26:$Y$30),AA$31)</f>
        <v>0.14522429185936547</v>
      </c>
      <c r="AE37" s="21">
        <f t="shared" si="8"/>
        <v>3.7332034091343849E-2</v>
      </c>
      <c r="AF37" s="21">
        <f t="shared" si="9"/>
        <v>1.0330188633025541</v>
      </c>
    </row>
    <row r="38" spans="1:32" x14ac:dyDescent="0.25">
      <c r="A38" s="22">
        <v>0.22759513556957245</v>
      </c>
      <c r="B38" s="22">
        <v>0.22668066620826721</v>
      </c>
      <c r="M38" s="41" t="s">
        <v>40</v>
      </c>
      <c r="N38" s="41">
        <f>DEVSQ(G3:K20)</f>
        <v>0.12312742558068256</v>
      </c>
      <c r="O38" s="41">
        <f>COUNT(G3:K20)-1</f>
        <v>67</v>
      </c>
      <c r="P38" s="41">
        <f>N38/O38</f>
        <v>1.8377227698609336E-3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1.7549885982515834E-2</v>
      </c>
      <c r="Z38" s="21">
        <f>SQRT(Z31/AA31/HARMEAN(Y27,Y28))</f>
        <v>9.1063501241155833E-3</v>
      </c>
      <c r="AA38" s="21">
        <f t="shared" si="5"/>
        <v>1.9272140586863602</v>
      </c>
      <c r="AB38" s="21">
        <f t="shared" si="6"/>
        <v>-1.485050775908741E-2</v>
      </c>
      <c r="AC38" s="21">
        <f t="shared" si="7"/>
        <v>4.9950279724119077E-2</v>
      </c>
      <c r="AD38" s="21">
        <f>[1]!QDIST(AA38,COUNT($Y$26:$Y$30),AA$31)</f>
        <v>0.65337715871235647</v>
      </c>
      <c r="AE38" s="21">
        <f t="shared" si="8"/>
        <v>3.2400393741603244E-2</v>
      </c>
      <c r="AF38" s="21">
        <f t="shared" si="9"/>
        <v>0.52153248059254254</v>
      </c>
    </row>
    <row r="39" spans="1:32" x14ac:dyDescent="0.25">
      <c r="A39" s="22">
        <v>0.21068234741687775</v>
      </c>
      <c r="B39" s="22">
        <v>0.2054363489151001</v>
      </c>
      <c r="W39" s="11" t="str">
        <f>W27</f>
        <v>Spring 2014</v>
      </c>
      <c r="X39" s="11" t="str">
        <f>W29</f>
        <v>Autumn 2015</v>
      </c>
      <c r="Y39" s="21">
        <f>ABS(X27-X29)</f>
        <v>6.905474927690293E-2</v>
      </c>
      <c r="Z39" s="21">
        <f>SQRT(Z31/AA31/HARMEAN(Y27,Y29))</f>
        <v>7.9315247845403516E-3</v>
      </c>
      <c r="AA39" s="21">
        <f t="shared" si="5"/>
        <v>8.7063649364747953</v>
      </c>
      <c r="AB39" s="21">
        <f t="shared" si="6"/>
        <v>4.0834384093508355E-2</v>
      </c>
      <c r="AC39" s="21">
        <f t="shared" si="7"/>
        <v>9.7275114460297504E-2</v>
      </c>
      <c r="AD39" s="21">
        <f>[1]!QDIST(AA39,COUNT($Y$26:$Y$30),AA$31)</f>
        <v>5.6589642227766745E-7</v>
      </c>
      <c r="AE39" s="21">
        <f t="shared" si="8"/>
        <v>2.8220365183394571E-2</v>
      </c>
      <c r="AF39" s="21">
        <f t="shared" si="9"/>
        <v>2.0521098953553714</v>
      </c>
    </row>
    <row r="40" spans="1:32" x14ac:dyDescent="0.25">
      <c r="A40" s="22">
        <v>0.21062500000000001</v>
      </c>
      <c r="B40" s="22">
        <v>0.19920614361763003</v>
      </c>
      <c r="W40" s="11" t="str">
        <f>W27</f>
        <v>Spring 2014</v>
      </c>
      <c r="X40" s="11" t="str">
        <f>W30</f>
        <v>Winter 2015</v>
      </c>
      <c r="Y40" s="21">
        <f>ABS(X27-X30)</f>
        <v>4.9419096567564519E-2</v>
      </c>
      <c r="Z40" s="21">
        <f>SQRT(Z31/AA31/HARMEAN(Y27,Y30))</f>
        <v>8.8677142917283E-3</v>
      </c>
      <c r="AA40" s="21">
        <f t="shared" si="5"/>
        <v>5.5729238608490208</v>
      </c>
      <c r="AB40" s="21">
        <f t="shared" si="6"/>
        <v>1.7867769117595231E-2</v>
      </c>
      <c r="AC40" s="21">
        <f t="shared" si="7"/>
        <v>8.0970424017533807E-2</v>
      </c>
      <c r="AD40" s="21">
        <f>[1]!QDIST(AA40,COUNT($Y$26:$Y$30),AA$31)</f>
        <v>1.8683982573508562E-3</v>
      </c>
      <c r="AE40" s="21">
        <f t="shared" si="8"/>
        <v>3.1551327449969288E-2</v>
      </c>
      <c r="AF40" s="21">
        <f t="shared" si="9"/>
        <v>1.468594385581848</v>
      </c>
    </row>
    <row r="41" spans="1:32" x14ac:dyDescent="0.25">
      <c r="A41" s="22">
        <v>0.203125</v>
      </c>
      <c r="B41" s="22">
        <v>0.19779087603092194</v>
      </c>
      <c r="W41" s="11" t="str">
        <f>W28</f>
        <v>Summer 2014/2015</v>
      </c>
      <c r="X41" s="11" t="str">
        <f>W29</f>
        <v>Autumn 2015</v>
      </c>
      <c r="Y41" s="21">
        <f>ABS(X28-X29)</f>
        <v>5.1504863294387096E-2</v>
      </c>
      <c r="Z41" s="21">
        <f>SQRT(Z31/AA31/HARMEAN(Y28,Y29))</f>
        <v>9.1063501241155833E-3</v>
      </c>
      <c r="AA41" s="21">
        <f t="shared" si="5"/>
        <v>5.6559282909616098</v>
      </c>
      <c r="AB41" s="21">
        <f t="shared" si="6"/>
        <v>1.9104469552783852E-2</v>
      </c>
      <c r="AC41" s="21">
        <f t="shared" si="7"/>
        <v>8.3905257035990333E-2</v>
      </c>
      <c r="AD41" s="21">
        <f>[1]!QDIST(AA41,COUNT($Y$26:$Y$30),AA$31)</f>
        <v>1.5425952271971299E-3</v>
      </c>
      <c r="AE41" s="21">
        <f t="shared" si="8"/>
        <v>3.2400393741603244E-2</v>
      </c>
      <c r="AF41" s="21">
        <f t="shared" si="9"/>
        <v>1.5305774147628288</v>
      </c>
    </row>
    <row r="42" spans="1:32" x14ac:dyDescent="0.25">
      <c r="A42" s="22">
        <v>0.20188768208026886</v>
      </c>
      <c r="B42" s="22">
        <v>0.19437327980995178</v>
      </c>
      <c r="W42" s="11" t="str">
        <f>W28</f>
        <v>Summer 2014/2015</v>
      </c>
      <c r="X42" s="11" t="str">
        <f>W30</f>
        <v>Winter 2015</v>
      </c>
      <c r="Y42" s="21">
        <f>ABS(X28-X30)</f>
        <v>3.1869210585048685E-2</v>
      </c>
      <c r="Z42" s="21">
        <f>SQRT(Z31/AA31/HARMEAN(Y28,Y30))</f>
        <v>9.9324158156474888E-3</v>
      </c>
      <c r="AA42" s="21">
        <f t="shared" si="5"/>
        <v>3.2086061615384707</v>
      </c>
      <c r="AB42" s="21">
        <f t="shared" si="6"/>
        <v>-3.4703248870250752E-3</v>
      </c>
      <c r="AC42" s="21">
        <f t="shared" si="7"/>
        <v>6.7208746057122445E-2</v>
      </c>
      <c r="AD42" s="21">
        <f>[1]!QDIST(AA42,COUNT($Y$26:$Y$30),AA$31)</f>
        <v>0.16876202091064785</v>
      </c>
      <c r="AE42" s="21">
        <f t="shared" si="8"/>
        <v>3.533953547207376E-2</v>
      </c>
      <c r="AF42" s="21">
        <f t="shared" si="9"/>
        <v>0.94706190498930543</v>
      </c>
    </row>
    <row r="43" spans="1:32" x14ac:dyDescent="0.25">
      <c r="A43" s="22">
        <v>0.1884569525718689</v>
      </c>
      <c r="B43" s="22">
        <v>0.19010409712791443</v>
      </c>
      <c r="W43" s="48" t="str">
        <f>W29</f>
        <v>Autumn 2015</v>
      </c>
      <c r="X43" s="48" t="str">
        <f>W30</f>
        <v>Winter 2015</v>
      </c>
      <c r="Y43" s="41">
        <f>ABS(X29-X30)</f>
        <v>1.9635652709338411E-2</v>
      </c>
      <c r="Z43" s="41">
        <f>SQRT(Z31/AA31/HARMEAN(Y29,Y30))</f>
        <v>8.8677142917283E-3</v>
      </c>
      <c r="AA43" s="41">
        <f t="shared" si="5"/>
        <v>2.2142856731022915</v>
      </c>
      <c r="AB43" s="41">
        <f t="shared" si="6"/>
        <v>-1.1915674740630877E-2</v>
      </c>
      <c r="AC43" s="41">
        <f t="shared" si="7"/>
        <v>5.1186980159307699E-2</v>
      </c>
      <c r="AD43" s="41">
        <f>[1]!QDIST(AA43,COUNT($Y$26:$Y$30),AA$31)</f>
        <v>0.52457336303649915</v>
      </c>
      <c r="AE43" s="41">
        <f t="shared" si="8"/>
        <v>3.1551327449969288E-2</v>
      </c>
      <c r="AF43" s="41">
        <f t="shared" si="9"/>
        <v>0.5835155097735234</v>
      </c>
    </row>
    <row r="44" spans="1:32" x14ac:dyDescent="0.25">
      <c r="A44" s="22">
        <v>0.18332299590110779</v>
      </c>
      <c r="B44" s="22">
        <v>0.18812818825244904</v>
      </c>
    </row>
    <row r="45" spans="1:32" x14ac:dyDescent="0.25">
      <c r="A45" s="22">
        <v>0.14322112500667572</v>
      </c>
      <c r="B45" s="22">
        <v>0.18721598386764526</v>
      </c>
      <c r="M45" s="1" t="s">
        <v>70</v>
      </c>
    </row>
    <row r="46" spans="1:32" x14ac:dyDescent="0.25">
      <c r="A46" s="22">
        <v>0.1387706845998764</v>
      </c>
      <c r="B46" s="22">
        <v>0.18599753081798553</v>
      </c>
      <c r="M46" s="2" t="s">
        <v>65</v>
      </c>
      <c r="U46" s="2" t="s">
        <v>74</v>
      </c>
    </row>
    <row r="47" spans="1:32" x14ac:dyDescent="0.25">
      <c r="A47" s="22">
        <v>8.2891024649143219E-2</v>
      </c>
      <c r="B47" s="22">
        <v>0.17140784859657288</v>
      </c>
      <c r="M47" t="s">
        <v>56</v>
      </c>
    </row>
    <row r="48" spans="1:32" ht="30.75" thickBot="1" x14ac:dyDescent="0.3">
      <c r="A48" s="22">
        <v>0.26446753740310669</v>
      </c>
      <c r="B48" s="22">
        <v>0.16472421586513519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22">
        <v>0.22956109046936035</v>
      </c>
      <c r="B49" s="22">
        <v>0.15639741718769073</v>
      </c>
      <c r="M49" s="25"/>
      <c r="N49" s="25" t="s">
        <v>68</v>
      </c>
      <c r="O49" s="25" t="s">
        <v>69</v>
      </c>
      <c r="U49" s="36" t="s">
        <v>132</v>
      </c>
      <c r="V49" t="str">
        <f>IF(V57&lt;=Summary!$B$4,Summary!$A$4,IF(V57&lt;=Summary!$B$5,Summary!$A$5,IF(V57&lt;=Summary!$B$6,Summary!$A$6,Summary!$A$7)))</f>
        <v>-</v>
      </c>
      <c r="W49" t="str">
        <f>IF(W57&lt;=Summary!$B$4,Summary!$A$4,IF(W57&lt;=Summary!$B$5,Summary!$A$5,IF(W57&lt;=Summary!$B$6,Summary!$A$6,Summary!$A$7)))</f>
        <v>*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***</v>
      </c>
      <c r="AA49" t="str">
        <f>IF(AA57&lt;=Summary!$B$4,Summary!$A$4,IF(AA57&lt;=Summary!$B$5,Summary!$A$5,IF(AA57&lt;=Summary!$B$6,Summary!$A$6,Summary!$A$7)))</f>
        <v>-</v>
      </c>
    </row>
    <row r="50" spans="1:27" x14ac:dyDescent="0.25">
      <c r="A50" s="22">
        <v>0.21553429961204529</v>
      </c>
      <c r="B50" s="22">
        <v>0.1554618775844574</v>
      </c>
      <c r="M50" s="23" t="s">
        <v>57</v>
      </c>
      <c r="N50" s="23">
        <v>0.16198009975254535</v>
      </c>
      <c r="O50" s="23">
        <v>0.15170538162483888</v>
      </c>
      <c r="U50" s="37" t="s">
        <v>77</v>
      </c>
      <c r="V50" t="s">
        <v>68</v>
      </c>
      <c r="W50" t="s">
        <v>69</v>
      </c>
      <c r="X50" t="s">
        <v>68</v>
      </c>
      <c r="Y50" t="s">
        <v>68</v>
      </c>
      <c r="Z50" t="s">
        <v>68</v>
      </c>
      <c r="AA50" t="s">
        <v>68</v>
      </c>
    </row>
    <row r="51" spans="1:27" x14ac:dyDescent="0.25">
      <c r="A51" s="22">
        <v>0.21422998607158661</v>
      </c>
      <c r="B51" s="22">
        <v>0.1381823867559433</v>
      </c>
      <c r="M51" s="23" t="s">
        <v>31</v>
      </c>
      <c r="N51" s="23">
        <v>2.9813591210066269E-3</v>
      </c>
      <c r="O51" s="23">
        <v>1.8377227698609256E-3</v>
      </c>
      <c r="U51" s="37" t="s">
        <v>78</v>
      </c>
      <c r="V51" t="s">
        <v>69</v>
      </c>
      <c r="W51" t="s">
        <v>68</v>
      </c>
      <c r="X51" t="s">
        <v>69</v>
      </c>
      <c r="Y51" t="s">
        <v>69</v>
      </c>
      <c r="Z51" t="s">
        <v>69</v>
      </c>
      <c r="AA51" t="s">
        <v>69</v>
      </c>
    </row>
    <row r="52" spans="1:27" x14ac:dyDescent="0.25">
      <c r="A52" s="22">
        <v>0.21201808750629425</v>
      </c>
      <c r="B52" s="22">
        <v>0.12741051614284515</v>
      </c>
      <c r="M52" s="23" t="s">
        <v>58</v>
      </c>
      <c r="N52" s="23">
        <v>68</v>
      </c>
      <c r="O52" s="23">
        <v>68</v>
      </c>
      <c r="S52" s="33"/>
      <c r="U52" s="38" t="s">
        <v>79</v>
      </c>
      <c r="V52" s="33">
        <v>0.16198009975254535</v>
      </c>
      <c r="W52" s="33">
        <v>0.16882711483372581</v>
      </c>
      <c r="X52" s="33">
        <v>0.18873527643581234</v>
      </c>
      <c r="Y52" s="33">
        <v>0.17114046178758144</v>
      </c>
      <c r="Z52" s="33">
        <v>0.15431926854782635</v>
      </c>
      <c r="AA52" s="33">
        <v>0.14742287662294176</v>
      </c>
    </row>
    <row r="53" spans="1:27" x14ac:dyDescent="0.25">
      <c r="A53" s="22">
        <v>0.19590100646018982</v>
      </c>
      <c r="B53" s="22">
        <v>0.12444708496332167</v>
      </c>
      <c r="M53" s="23" t="s">
        <v>59</v>
      </c>
      <c r="N53" s="23">
        <v>0</v>
      </c>
      <c r="O53" s="23"/>
      <c r="S53" s="33"/>
      <c r="U53" s="38" t="s">
        <v>80</v>
      </c>
      <c r="V53" s="33">
        <v>0.15170538162483888</v>
      </c>
      <c r="W53" s="33">
        <v>0.13582905630270639</v>
      </c>
      <c r="X53" s="33">
        <v>0.18348449675573242</v>
      </c>
      <c r="Y53" s="33">
        <v>0.16593461077321658</v>
      </c>
      <c r="Z53" s="33">
        <v>0.11442974747882949</v>
      </c>
      <c r="AA53" s="33">
        <v>0.1340654001881679</v>
      </c>
    </row>
    <row r="54" spans="1:27" x14ac:dyDescent="0.25">
      <c r="A54" s="22">
        <v>0.18950797617435455</v>
      </c>
      <c r="B54" s="22">
        <v>0.20474590361118317</v>
      </c>
      <c r="M54" s="23" t="s">
        <v>34</v>
      </c>
      <c r="N54" s="23">
        <v>127</v>
      </c>
      <c r="O54" s="23"/>
      <c r="S54" s="33"/>
      <c r="U54" s="38" t="s">
        <v>81</v>
      </c>
      <c r="V54" s="33">
        <v>2.9813591210066269E-3</v>
      </c>
      <c r="W54" s="33">
        <v>2.5097949104904566E-3</v>
      </c>
      <c r="X54" s="33">
        <v>2.1283903264219047E-3</v>
      </c>
      <c r="Y54" s="33">
        <v>2.353657243303772E-3</v>
      </c>
      <c r="Z54" s="33">
        <v>2.7499408859963837E-3</v>
      </c>
      <c r="AA54" s="33">
        <v>6.3194913712874834E-3</v>
      </c>
    </row>
    <row r="55" spans="1:27" x14ac:dyDescent="0.25">
      <c r="A55" s="22">
        <v>0.18949958682060242</v>
      </c>
      <c r="B55" s="22">
        <v>0.19848217070102692</v>
      </c>
      <c r="M55" s="23" t="s">
        <v>60</v>
      </c>
      <c r="N55" s="23">
        <v>1.2205124662537474</v>
      </c>
      <c r="O55" s="23"/>
      <c r="S55" s="33"/>
      <c r="U55" s="38" t="s">
        <v>82</v>
      </c>
      <c r="V55" s="33">
        <v>1.8377227698609256E-3</v>
      </c>
      <c r="W55" s="33">
        <v>1.8659421328759002E-3</v>
      </c>
      <c r="X55" s="33">
        <v>1.2550427553305174E-3</v>
      </c>
      <c r="Y55" s="33">
        <v>1.0851351278716227E-3</v>
      </c>
      <c r="Z55" s="33">
        <v>1.7484062449794972E-4</v>
      </c>
      <c r="AA55" s="33">
        <v>1.4637431666087442E-3</v>
      </c>
    </row>
    <row r="56" spans="1:27" x14ac:dyDescent="0.25">
      <c r="A56" s="22">
        <v>0.1879860907793045</v>
      </c>
      <c r="B56" s="22">
        <v>0.18965873122215271</v>
      </c>
      <c r="M56" s="23" t="s">
        <v>61</v>
      </c>
      <c r="N56" s="23">
        <v>0.11226599410138345</v>
      </c>
      <c r="O56" s="23"/>
      <c r="S56" s="33"/>
      <c r="U56" s="39" t="s">
        <v>60</v>
      </c>
      <c r="V56" s="33">
        <v>1.2205124662537474</v>
      </c>
      <c r="W56" s="33">
        <v>1.4965252040721608</v>
      </c>
      <c r="X56" s="33">
        <v>0.33403794916944146</v>
      </c>
      <c r="Y56" s="33">
        <v>0.35394179082049537</v>
      </c>
      <c r="Z56" s="33">
        <v>3.1293083593994395</v>
      </c>
      <c r="AA56" s="33">
        <v>0.46528900029830272</v>
      </c>
    </row>
    <row r="57" spans="1:27" x14ac:dyDescent="0.25">
      <c r="A57" s="22">
        <v>0.17941638827323914</v>
      </c>
      <c r="B57" s="22">
        <v>0.18940754234790802</v>
      </c>
      <c r="M57" s="23" t="s">
        <v>62</v>
      </c>
      <c r="N57" s="23">
        <v>1.2882531090393678</v>
      </c>
      <c r="O57" s="23"/>
      <c r="S57" s="33"/>
      <c r="U57" s="39" t="s">
        <v>83</v>
      </c>
      <c r="V57" s="33">
        <v>0.11226599410138345</v>
      </c>
      <c r="W57" s="33">
        <v>7.6990918498752253E-2</v>
      </c>
      <c r="X57" s="33">
        <v>0.37100483844239995</v>
      </c>
      <c r="Y57" s="33">
        <v>0.36306581027500384</v>
      </c>
      <c r="Z57" s="33">
        <v>2.7610021881185466E-3</v>
      </c>
      <c r="AA57" s="33">
        <v>0.32540018518571134</v>
      </c>
    </row>
    <row r="58" spans="1:27" x14ac:dyDescent="0.25">
      <c r="A58" s="22">
        <v>0.17535585165023804</v>
      </c>
      <c r="B58" s="22">
        <v>0.18086442351341248</v>
      </c>
      <c r="M58" s="23" t="s">
        <v>63</v>
      </c>
      <c r="N58" s="23">
        <v>0.2245319882027669</v>
      </c>
      <c r="O58" s="23"/>
      <c r="S58" s="34"/>
      <c r="U58" s="39" t="s">
        <v>62</v>
      </c>
      <c r="V58" s="34">
        <v>1.2882531090393678</v>
      </c>
      <c r="W58" s="34">
        <v>1.3367571673273144</v>
      </c>
      <c r="X58" s="34">
        <v>1.3277282090267981</v>
      </c>
      <c r="Y58" s="34">
        <v>1.3137029128292739</v>
      </c>
      <c r="Z58" s="34">
        <v>1.3277282090267981</v>
      </c>
      <c r="AA58" s="34">
        <v>1.3634303180205409</v>
      </c>
    </row>
    <row r="59" spans="1:27" ht="15.75" thickBot="1" x14ac:dyDescent="0.3">
      <c r="A59" s="22">
        <v>0.17192770540714264</v>
      </c>
      <c r="B59" s="22">
        <v>0.1767333596944809</v>
      </c>
      <c r="M59" s="24" t="s">
        <v>64</v>
      </c>
      <c r="N59" s="24">
        <v>1.6569403435420673</v>
      </c>
      <c r="O59" s="24"/>
    </row>
    <row r="60" spans="1:27" x14ac:dyDescent="0.25">
      <c r="A60" s="22">
        <v>0.17011469602584839</v>
      </c>
      <c r="B60" s="22">
        <v>0.17043977975845337</v>
      </c>
    </row>
    <row r="61" spans="1:27" x14ac:dyDescent="0.25">
      <c r="A61" s="22">
        <v>0.15958364307880402</v>
      </c>
      <c r="B61" s="22">
        <v>0.15540222823619843</v>
      </c>
      <c r="M61" s="2" t="s">
        <v>20</v>
      </c>
    </row>
    <row r="62" spans="1:27" x14ac:dyDescent="0.25">
      <c r="A62" s="22">
        <v>0.15249289572238922</v>
      </c>
      <c r="B62" s="22">
        <v>0.12838664650917053</v>
      </c>
      <c r="M62" t="s">
        <v>56</v>
      </c>
    </row>
    <row r="63" spans="1:27" ht="15.75" thickBot="1" x14ac:dyDescent="0.3">
      <c r="A63" s="22">
        <v>0.13066054880619049</v>
      </c>
      <c r="B63" s="22">
        <v>0.12607064843177795</v>
      </c>
    </row>
    <row r="64" spans="1:27" x14ac:dyDescent="0.25">
      <c r="A64" s="22">
        <v>0.11668862402439117</v>
      </c>
      <c r="B64" s="22">
        <v>0.10508928447961809</v>
      </c>
      <c r="M64" s="25"/>
      <c r="N64" s="25" t="s">
        <v>69</v>
      </c>
      <c r="O64" s="25" t="s">
        <v>68</v>
      </c>
    </row>
    <row r="65" spans="1:15" x14ac:dyDescent="0.25">
      <c r="A65" s="22">
        <v>9.7070559859275818E-2</v>
      </c>
      <c r="B65" s="22">
        <v>0.1411236971616745</v>
      </c>
      <c r="M65" s="23" t="s">
        <v>57</v>
      </c>
      <c r="N65" s="23">
        <v>0.16882711483372581</v>
      </c>
      <c r="O65" s="23">
        <v>0.13582905630270639</v>
      </c>
    </row>
    <row r="66" spans="1:15" x14ac:dyDescent="0.25">
      <c r="A66" s="22">
        <v>9.443732351064682E-2</v>
      </c>
      <c r="B66" s="22">
        <v>0.13857418298721313</v>
      </c>
      <c r="M66" s="23" t="s">
        <v>31</v>
      </c>
      <c r="N66" s="23">
        <v>2.5097949104904566E-3</v>
      </c>
      <c r="O66" s="23">
        <v>1.8659421328759002E-3</v>
      </c>
    </row>
    <row r="67" spans="1:15" x14ac:dyDescent="0.25">
      <c r="A67" s="22">
        <v>7.6355338096618652E-2</v>
      </c>
      <c r="B67" s="22">
        <v>0.13414591550827026</v>
      </c>
      <c r="M67" s="23" t="s">
        <v>58</v>
      </c>
      <c r="N67" s="23">
        <v>9</v>
      </c>
      <c r="O67" s="23">
        <v>9</v>
      </c>
    </row>
    <row r="68" spans="1:15" x14ac:dyDescent="0.25">
      <c r="A68" s="22">
        <v>0.23818649351596832</v>
      </c>
      <c r="B68" s="22">
        <v>0.12245895713567734</v>
      </c>
      <c r="M68" s="23" t="s">
        <v>59</v>
      </c>
      <c r="N68" s="23">
        <v>0</v>
      </c>
      <c r="O68" s="23"/>
    </row>
    <row r="69" spans="1:15" x14ac:dyDescent="0.25">
      <c r="A69" s="22">
        <v>0.22177398204803467</v>
      </c>
      <c r="B69" s="22">
        <v>0.11950452625751495</v>
      </c>
      <c r="M69" s="23" t="s">
        <v>34</v>
      </c>
      <c r="N69" s="23">
        <v>16</v>
      </c>
      <c r="O69" s="23"/>
    </row>
    <row r="70" spans="1:15" x14ac:dyDescent="0.25">
      <c r="A70" s="22">
        <v>0.20294715464115143</v>
      </c>
      <c r="B70" s="22">
        <v>0.11776769906282425</v>
      </c>
      <c r="M70" s="23" t="s">
        <v>60</v>
      </c>
      <c r="N70" s="23">
        <v>1.4965252040721608</v>
      </c>
      <c r="O70" s="23"/>
    </row>
    <row r="71" spans="1:15" x14ac:dyDescent="0.25">
      <c r="A71" s="22">
        <v>0.20100745558738708</v>
      </c>
      <c r="B71" s="22">
        <v>0.11705241352319717</v>
      </c>
      <c r="M71" s="23" t="s">
        <v>61</v>
      </c>
      <c r="N71" s="23">
        <v>7.6990918498752253E-2</v>
      </c>
      <c r="O71" s="23"/>
    </row>
    <row r="72" spans="1:15" x14ac:dyDescent="0.25">
      <c r="A72" s="22">
        <v>0.19714601337909701</v>
      </c>
      <c r="B72" s="22">
        <v>0.11391446739435196</v>
      </c>
      <c r="M72" s="23" t="s">
        <v>62</v>
      </c>
      <c r="N72" s="23">
        <v>1.3367571673273144</v>
      </c>
      <c r="O72" s="23"/>
    </row>
    <row r="73" spans="1:15" x14ac:dyDescent="0.25">
      <c r="A73" s="22">
        <v>0.19166232645511627</v>
      </c>
      <c r="B73" s="22">
        <v>0.11271527409553528</v>
      </c>
      <c r="M73" s="23" t="s">
        <v>63</v>
      </c>
      <c r="N73" s="23">
        <v>0.15398183699750451</v>
      </c>
      <c r="O73" s="23"/>
    </row>
    <row r="74" spans="1:15" ht="15.75" thickBot="1" x14ac:dyDescent="0.3">
      <c r="A74" s="22">
        <v>0.19125942885875702</v>
      </c>
      <c r="B74" s="22">
        <v>0.11245516687631606</v>
      </c>
      <c r="M74" s="24" t="s">
        <v>64</v>
      </c>
      <c r="N74" s="24">
        <v>1.7458836762762506</v>
      </c>
      <c r="O74" s="24"/>
    </row>
    <row r="75" spans="1:15" x14ac:dyDescent="0.25">
      <c r="A75" s="22">
        <v>0.18899431824684143</v>
      </c>
      <c r="B75" s="22">
        <v>0.11168277263641356</v>
      </c>
    </row>
    <row r="76" spans="1:15" x14ac:dyDescent="0.25">
      <c r="A76" s="22">
        <v>0.17755591869354248</v>
      </c>
      <c r="B76" s="22">
        <v>0.11040677130222321</v>
      </c>
      <c r="M76" s="2" t="s">
        <v>21</v>
      </c>
    </row>
    <row r="77" spans="1:15" x14ac:dyDescent="0.25">
      <c r="A77" s="22">
        <v>0.13903272151947021</v>
      </c>
      <c r="B77" s="22">
        <v>0.10692797601222991</v>
      </c>
      <c r="M77" t="s">
        <v>56</v>
      </c>
    </row>
    <row r="78" spans="1:15" ht="15.75" thickBot="1" x14ac:dyDescent="0.3">
      <c r="A78" s="22">
        <v>0.13562321662902832</v>
      </c>
      <c r="B78" s="22">
        <v>0.10578299313783646</v>
      </c>
    </row>
    <row r="79" spans="1:15" x14ac:dyDescent="0.25">
      <c r="A79" s="22">
        <v>0.11919309943914412</v>
      </c>
      <c r="B79" s="22">
        <v>0.10309939086437225</v>
      </c>
      <c r="M79" s="25"/>
      <c r="N79" s="25" t="s">
        <v>68</v>
      </c>
      <c r="O79" s="25" t="s">
        <v>69</v>
      </c>
    </row>
    <row r="80" spans="1:15" x14ac:dyDescent="0.25">
      <c r="A80" s="22">
        <v>0.11689411848783493</v>
      </c>
      <c r="B80" s="22">
        <v>0.10022361576557158</v>
      </c>
      <c r="M80" s="23" t="s">
        <v>57</v>
      </c>
      <c r="N80" s="23">
        <v>0.18873527643581234</v>
      </c>
      <c r="O80" s="23">
        <v>0.18348449675573242</v>
      </c>
    </row>
    <row r="81" spans="1:15" x14ac:dyDescent="0.25">
      <c r="A81" s="22">
        <v>0.11583355814218523</v>
      </c>
      <c r="B81" s="22">
        <v>9.7485542297363281E-2</v>
      </c>
      <c r="M81" s="23" t="s">
        <v>31</v>
      </c>
      <c r="N81" s="23">
        <v>2.1283903264219047E-3</v>
      </c>
      <c r="O81" s="23">
        <v>1.2550427553305174E-3</v>
      </c>
    </row>
    <row r="82" spans="1:15" x14ac:dyDescent="0.25">
      <c r="A82" s="22">
        <v>9.6849136054515839E-2</v>
      </c>
      <c r="B82" s="22">
        <v>9.4414092600345612E-2</v>
      </c>
      <c r="M82" s="23" t="s">
        <v>58</v>
      </c>
      <c r="N82" s="23">
        <v>12</v>
      </c>
      <c r="O82" s="23">
        <v>18</v>
      </c>
    </row>
    <row r="83" spans="1:15" x14ac:dyDescent="0.25">
      <c r="A83" s="22">
        <v>9.3861721456050873E-2</v>
      </c>
      <c r="B83" s="22">
        <v>0.19890907406806946</v>
      </c>
      <c r="M83" s="23" t="s">
        <v>59</v>
      </c>
      <c r="N83" s="23">
        <v>0</v>
      </c>
      <c r="O83" s="23"/>
    </row>
    <row r="84" spans="1:15" x14ac:dyDescent="0.25">
      <c r="A84" s="22">
        <v>7.9060494899749756E-2</v>
      </c>
      <c r="B84" s="22">
        <v>0.19691237807273865</v>
      </c>
      <c r="M84" s="23" t="s">
        <v>34</v>
      </c>
      <c r="N84" s="23">
        <v>19</v>
      </c>
      <c r="O84" s="23"/>
    </row>
    <row r="85" spans="1:15" x14ac:dyDescent="0.25">
      <c r="A85" s="22">
        <v>7.0865675806999207E-2</v>
      </c>
      <c r="B85" s="22">
        <v>0.16067427396774292</v>
      </c>
      <c r="M85" s="23" t="s">
        <v>60</v>
      </c>
      <c r="N85" s="23">
        <v>0.33403794916944146</v>
      </c>
      <c r="O85" s="23"/>
    </row>
    <row r="86" spans="1:15" x14ac:dyDescent="0.25">
      <c r="A86" s="22">
        <v>0.28141084313392639</v>
      </c>
      <c r="B86" s="22">
        <v>0.15961010754108429</v>
      </c>
      <c r="M86" s="23" t="s">
        <v>61</v>
      </c>
      <c r="N86" s="23">
        <v>0.37100483844239995</v>
      </c>
      <c r="O86" s="23"/>
    </row>
    <row r="87" spans="1:15" x14ac:dyDescent="0.25">
      <c r="A87" s="22">
        <v>0.23482461273670197</v>
      </c>
      <c r="B87" s="22">
        <v>0.14358027279376984</v>
      </c>
      <c r="M87" s="23" t="s">
        <v>62</v>
      </c>
      <c r="N87" s="23">
        <v>1.3277282090267981</v>
      </c>
      <c r="O87" s="23"/>
    </row>
    <row r="88" spans="1:15" x14ac:dyDescent="0.25">
      <c r="A88" s="22">
        <v>0.21875141561031342</v>
      </c>
      <c r="B88" s="22">
        <v>0.13409467041492462</v>
      </c>
      <c r="M88" s="23" t="s">
        <v>63</v>
      </c>
      <c r="N88" s="23">
        <v>0.74200967688479991</v>
      </c>
      <c r="O88" s="23"/>
    </row>
    <row r="89" spans="1:15" ht="15.75" thickBot="1" x14ac:dyDescent="0.3">
      <c r="A89" s="22">
        <v>0.14509402215480804</v>
      </c>
      <c r="B89" s="22">
        <v>0.11643011122941971</v>
      </c>
      <c r="M89" s="24" t="s">
        <v>64</v>
      </c>
      <c r="N89" s="24">
        <v>1.7291328115213698</v>
      </c>
      <c r="O89" s="24"/>
    </row>
    <row r="90" spans="1:15" x14ac:dyDescent="0.25">
      <c r="A90" s="22">
        <v>0.12474773079156876</v>
      </c>
      <c r="B90" s="22">
        <v>0.1101432591676712</v>
      </c>
    </row>
    <row r="91" spans="1:15" x14ac:dyDescent="0.25">
      <c r="A91" s="22">
        <v>0.11032236367464067</v>
      </c>
      <c r="B91" s="22">
        <v>0.10498560965061186</v>
      </c>
      <c r="M91" s="2" t="s">
        <v>22</v>
      </c>
    </row>
    <row r="92" spans="1:15" x14ac:dyDescent="0.25">
      <c r="A92" s="22">
        <v>8.332553505897522E-2</v>
      </c>
      <c r="B92" s="22">
        <v>0.10076835006475449</v>
      </c>
      <c r="M92" t="s">
        <v>56</v>
      </c>
    </row>
    <row r="93" spans="1:15" ht="15.75" thickBot="1" x14ac:dyDescent="0.3">
      <c r="A93" s="22">
        <v>6.6161587834358215E-2</v>
      </c>
      <c r="B93" s="22">
        <v>9.3186348676681519E-2</v>
      </c>
    </row>
    <row r="94" spans="1:15" x14ac:dyDescent="0.25">
      <c r="A94" s="22">
        <v>6.216777861118316E-2</v>
      </c>
      <c r="B94" s="22">
        <v>8.9490346610546112E-2</v>
      </c>
      <c r="M94" s="25"/>
      <c r="N94" s="25" t="s">
        <v>68</v>
      </c>
      <c r="O94" s="25" t="s">
        <v>69</v>
      </c>
    </row>
    <row r="95" spans="1:15" x14ac:dyDescent="0.25">
      <c r="M95" s="23" t="s">
        <v>57</v>
      </c>
      <c r="N95" s="23">
        <v>0.17114046178758144</v>
      </c>
      <c r="O95" s="23">
        <v>0.16593461077321658</v>
      </c>
    </row>
    <row r="96" spans="1:15" x14ac:dyDescent="0.25">
      <c r="M96" s="23" t="s">
        <v>31</v>
      </c>
      <c r="N96" s="23">
        <v>2.353657243303772E-3</v>
      </c>
      <c r="O96" s="23">
        <v>1.0851351278716227E-3</v>
      </c>
    </row>
    <row r="97" spans="13:15" x14ac:dyDescent="0.25">
      <c r="M97" s="23" t="s">
        <v>58</v>
      </c>
      <c r="N97" s="23">
        <v>20</v>
      </c>
      <c r="O97" s="23">
        <v>11</v>
      </c>
    </row>
    <row r="98" spans="13:15" x14ac:dyDescent="0.25">
      <c r="M98" s="23" t="s">
        <v>59</v>
      </c>
      <c r="N98" s="23">
        <v>0</v>
      </c>
      <c r="O98" s="23"/>
    </row>
    <row r="99" spans="13:15" x14ac:dyDescent="0.25">
      <c r="M99" s="23" t="s">
        <v>34</v>
      </c>
      <c r="N99" s="23">
        <v>27</v>
      </c>
      <c r="O99" s="23"/>
    </row>
    <row r="100" spans="13:15" x14ac:dyDescent="0.25">
      <c r="M100" s="23" t="s">
        <v>60</v>
      </c>
      <c r="N100" s="23">
        <v>0.35394179082049537</v>
      </c>
      <c r="O100" s="23"/>
    </row>
    <row r="101" spans="13:15" x14ac:dyDescent="0.25">
      <c r="M101" s="23" t="s">
        <v>61</v>
      </c>
      <c r="N101" s="23">
        <v>0.36306581027500384</v>
      </c>
      <c r="O101" s="23"/>
    </row>
    <row r="102" spans="13:15" x14ac:dyDescent="0.25">
      <c r="M102" s="23" t="s">
        <v>62</v>
      </c>
      <c r="N102" s="23">
        <v>1.3137029128292739</v>
      </c>
      <c r="O102" s="23"/>
    </row>
    <row r="103" spans="13:15" x14ac:dyDescent="0.25">
      <c r="M103" s="23" t="s">
        <v>63</v>
      </c>
      <c r="N103" s="23">
        <v>0.72613162055000768</v>
      </c>
      <c r="O103" s="23"/>
    </row>
    <row r="104" spans="13:15" ht="15.75" thickBot="1" x14ac:dyDescent="0.3">
      <c r="M104" s="24" t="s">
        <v>64</v>
      </c>
      <c r="N104" s="24">
        <v>1.7032884457221271</v>
      </c>
      <c r="O104" s="24"/>
    </row>
    <row r="106" spans="13:15" x14ac:dyDescent="0.25">
      <c r="M106" s="2" t="s">
        <v>23</v>
      </c>
    </row>
    <row r="107" spans="13:15" x14ac:dyDescent="0.25">
      <c r="M107" t="s">
        <v>56</v>
      </c>
    </row>
    <row r="108" spans="13:15" ht="15.75" thickBot="1" x14ac:dyDescent="0.3"/>
    <row r="109" spans="13:15" x14ac:dyDescent="0.25">
      <c r="M109" s="25"/>
      <c r="N109" s="25" t="s">
        <v>68</v>
      </c>
      <c r="O109" s="25" t="s">
        <v>69</v>
      </c>
    </row>
    <row r="110" spans="13:15" x14ac:dyDescent="0.25">
      <c r="M110" s="23" t="s">
        <v>57</v>
      </c>
      <c r="N110" s="23">
        <v>0.15431926854782635</v>
      </c>
      <c r="O110" s="23">
        <v>0.11442974747882949</v>
      </c>
    </row>
    <row r="111" spans="13:15" x14ac:dyDescent="0.25">
      <c r="M111" s="23" t="s">
        <v>31</v>
      </c>
      <c r="N111" s="23">
        <v>2.7499408859963837E-3</v>
      </c>
      <c r="O111" s="23">
        <v>1.7484062449794972E-4</v>
      </c>
    </row>
    <row r="112" spans="13:15" x14ac:dyDescent="0.25">
      <c r="M112" s="23" t="s">
        <v>58</v>
      </c>
      <c r="N112" s="23">
        <v>18</v>
      </c>
      <c r="O112" s="23">
        <v>18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19</v>
      </c>
      <c r="O114" s="23"/>
    </row>
    <row r="115" spans="13:15" x14ac:dyDescent="0.25">
      <c r="M115" s="23" t="s">
        <v>60</v>
      </c>
      <c r="N115" s="23">
        <v>3.1293083593994395</v>
      </c>
      <c r="O115" s="23"/>
    </row>
    <row r="116" spans="13:15" x14ac:dyDescent="0.25">
      <c r="M116" s="23" t="s">
        <v>61</v>
      </c>
      <c r="N116" s="23">
        <v>2.7610021881185466E-3</v>
      </c>
      <c r="O116" s="23"/>
    </row>
    <row r="117" spans="13:15" x14ac:dyDescent="0.25">
      <c r="M117" s="23" t="s">
        <v>62</v>
      </c>
      <c r="N117" s="23">
        <v>1.3277282090267981</v>
      </c>
      <c r="O117" s="23"/>
    </row>
    <row r="118" spans="13:15" x14ac:dyDescent="0.25">
      <c r="M118" s="23" t="s">
        <v>63</v>
      </c>
      <c r="N118" s="23">
        <v>5.5220043762370932E-3</v>
      </c>
      <c r="O118" s="23"/>
    </row>
    <row r="119" spans="13:15" ht="15.75" thickBot="1" x14ac:dyDescent="0.3">
      <c r="M119" s="24" t="s">
        <v>64</v>
      </c>
      <c r="N119" s="24">
        <v>1.7291328115213698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68</v>
      </c>
      <c r="O124" s="25" t="s">
        <v>69</v>
      </c>
    </row>
    <row r="125" spans="13:15" x14ac:dyDescent="0.25">
      <c r="M125" s="23" t="s">
        <v>57</v>
      </c>
      <c r="N125" s="23">
        <v>0.14742287662294176</v>
      </c>
      <c r="O125" s="23">
        <v>0.1340654001881679</v>
      </c>
    </row>
    <row r="126" spans="13:15" x14ac:dyDescent="0.25">
      <c r="M126" s="23" t="s">
        <v>31</v>
      </c>
      <c r="N126" s="23">
        <v>6.3194913712874834E-3</v>
      </c>
      <c r="O126" s="23">
        <v>1.4637431666087442E-3</v>
      </c>
    </row>
    <row r="127" spans="13:15" x14ac:dyDescent="0.25">
      <c r="M127" s="23" t="s">
        <v>58</v>
      </c>
      <c r="N127" s="23">
        <v>9</v>
      </c>
      <c r="O127" s="23">
        <v>12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11</v>
      </c>
      <c r="O129" s="23"/>
    </row>
    <row r="130" spans="13:15" x14ac:dyDescent="0.25">
      <c r="M130" s="23" t="s">
        <v>60</v>
      </c>
      <c r="N130" s="23">
        <v>0.46528900029830272</v>
      </c>
      <c r="O130" s="23"/>
    </row>
    <row r="131" spans="13:15" x14ac:dyDescent="0.25">
      <c r="M131" s="23" t="s">
        <v>61</v>
      </c>
      <c r="N131" s="23">
        <v>0.32540018518571134</v>
      </c>
      <c r="O131" s="23"/>
    </row>
    <row r="132" spans="13:15" x14ac:dyDescent="0.25">
      <c r="M132" s="23" t="s">
        <v>62</v>
      </c>
      <c r="N132" s="23">
        <v>1.3634303180205409</v>
      </c>
      <c r="O132" s="23"/>
    </row>
    <row r="133" spans="13:15" x14ac:dyDescent="0.25">
      <c r="M133" s="23" t="s">
        <v>63</v>
      </c>
      <c r="N133" s="23">
        <v>0.65080037037142269</v>
      </c>
      <c r="O133" s="23"/>
    </row>
    <row r="134" spans="13:15" ht="15.75" thickBot="1" x14ac:dyDescent="0.3">
      <c r="M134" s="24" t="s">
        <v>64</v>
      </c>
      <c r="N134" s="24">
        <v>1.7958848187040437</v>
      </c>
      <c r="O134" s="24"/>
    </row>
  </sheetData>
  <sortState ref="M3:O437">
    <sortCondition ref="N3:N437"/>
    <sortCondition ref="M3:M437"/>
    <sortCondition descending="1" ref="O3:O437"/>
  </sortState>
  <mergeCells count="3">
    <mergeCell ref="A1:E1"/>
    <mergeCell ref="G1:K1"/>
    <mergeCell ref="A25:B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1"/>
  <sheetViews>
    <sheetView topLeftCell="Q16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22">
        <v>0.41554271034039769</v>
      </c>
      <c r="B3" s="22">
        <v>0.2490695677068423</v>
      </c>
      <c r="C3" s="22">
        <v>0.36815920398009638</v>
      </c>
      <c r="D3" s="22">
        <v>0.2303290414878405</v>
      </c>
      <c r="E3" s="22">
        <v>0.48021708683473396</v>
      </c>
      <c r="G3" s="22">
        <v>0.18354430379746833</v>
      </c>
      <c r="H3" s="22">
        <v>0.68564971751412462</v>
      </c>
      <c r="I3" s="22">
        <v>0.32112539413048791</v>
      </c>
      <c r="J3" s="22">
        <v>0.78637413394919176</v>
      </c>
      <c r="K3" s="22">
        <v>0.19213682807641053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22">
        <v>0.26222222222222169</v>
      </c>
      <c r="B4" s="22">
        <v>0.24070414945212859</v>
      </c>
      <c r="C4" s="22">
        <v>0.24827586206896535</v>
      </c>
      <c r="D4" s="22">
        <v>0.21265036864571174</v>
      </c>
      <c r="E4" s="22">
        <v>0.29499999999999904</v>
      </c>
      <c r="G4" s="22">
        <v>0.14145704018294702</v>
      </c>
      <c r="H4" s="22">
        <v>0.41280405673084541</v>
      </c>
      <c r="I4" s="22">
        <v>0.13974208675263733</v>
      </c>
      <c r="J4" s="22">
        <v>0.3593155893536123</v>
      </c>
      <c r="K4" s="22">
        <v>0.17340314136125679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AVERAGE(A3:A55)</f>
        <v>0.13688960086967733</v>
      </c>
      <c r="Y4">
        <f>COUNT(A3:A55)</f>
        <v>20</v>
      </c>
      <c r="Z4">
        <f>DEVSQ(A3:A55)</f>
        <v>0.26653902246340111</v>
      </c>
    </row>
    <row r="5" spans="1:32" ht="15.75" thickTop="1" x14ac:dyDescent="0.25">
      <c r="A5" s="22">
        <v>0.26000000000000068</v>
      </c>
      <c r="B5" s="22">
        <v>0.19300463548251134</v>
      </c>
      <c r="C5" s="22">
        <v>0.15533980582524287</v>
      </c>
      <c r="D5" s="22">
        <v>0.19329696024941567</v>
      </c>
      <c r="E5" s="22">
        <v>0.28822258238789877</v>
      </c>
      <c r="G5" s="22">
        <v>0.14007516228219996</v>
      </c>
      <c r="H5" s="22">
        <v>0.28547081380485739</v>
      </c>
      <c r="I5" s="22">
        <v>0.13465426607359532</v>
      </c>
      <c r="J5" s="22">
        <v>0.13854595336076814</v>
      </c>
      <c r="K5" s="22">
        <v>0.17189360857483116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AVERAGE(B3:B55)</f>
        <v>0.10370955719606879</v>
      </c>
      <c r="Y5">
        <f>COUNT(B3:B55)</f>
        <v>33</v>
      </c>
      <c r="Z5">
        <f>DEVSQ(B3:B55)</f>
        <v>0.11938217417326966</v>
      </c>
    </row>
    <row r="6" spans="1:32" x14ac:dyDescent="0.25">
      <c r="A6" s="22">
        <v>0.24027777777777792</v>
      </c>
      <c r="B6" s="22">
        <v>0.18370694368507301</v>
      </c>
      <c r="C6" s="22">
        <v>0.14955659101157392</v>
      </c>
      <c r="D6" s="22">
        <v>0.18696549690356812</v>
      </c>
      <c r="E6" s="22">
        <v>0.20939916716240359</v>
      </c>
      <c r="G6" s="22">
        <v>0.12843711193897467</v>
      </c>
      <c r="H6" s="22">
        <v>0.15620951323338872</v>
      </c>
      <c r="I6" s="22">
        <v>0.13012181616832774</v>
      </c>
      <c r="J6" s="22">
        <v>0.13746478873239454</v>
      </c>
      <c r="K6" s="22">
        <v>0.16310541310541293</v>
      </c>
      <c r="M6" s="45" t="str">
        <f>A2</f>
        <v>Winter 2014</v>
      </c>
      <c r="N6">
        <f>COUNT(A3:A55)</f>
        <v>20</v>
      </c>
      <c r="O6" s="14">
        <f>SUM(A3:A55)</f>
        <v>2.7377920173935468</v>
      </c>
      <c r="P6" s="14">
        <f>AVERAGE(A3:A55)</f>
        <v>0.13688960086967733</v>
      </c>
      <c r="Q6">
        <f>VAR(A3:A55)</f>
        <v>1.4028369603336886E-2</v>
      </c>
      <c r="R6">
        <f>DEVSQ(A3:A55)</f>
        <v>0.26653902246340111</v>
      </c>
      <c r="S6">
        <f>SQRT(P15/N6)</f>
        <v>1.5517845755951266E-2</v>
      </c>
      <c r="T6">
        <f>P6-S6*TINV(S4,O15)</f>
        <v>0.11122348422183197</v>
      </c>
      <c r="U6">
        <f>P6+S6*TINV(S4,O15)</f>
        <v>0.16255571751752271</v>
      </c>
      <c r="W6" s="45" t="str">
        <f>C2</f>
        <v>Summer 2014/2015</v>
      </c>
      <c r="X6" s="14">
        <f>AVERAGE(C3:C55)</f>
        <v>0.11076048676502448</v>
      </c>
      <c r="Y6">
        <f>COUNT(C3:C55)</f>
        <v>53</v>
      </c>
      <c r="Z6">
        <f>DEVSQ(C3:C55)</f>
        <v>0.13128828952590607</v>
      </c>
    </row>
    <row r="7" spans="1:32" x14ac:dyDescent="0.25">
      <c r="A7" s="22">
        <v>0.23493516399694947</v>
      </c>
      <c r="B7" s="22">
        <v>0.1694847020933975</v>
      </c>
      <c r="C7" s="22">
        <v>0.1459504476368938</v>
      </c>
      <c r="D7" s="22">
        <v>0.18580007064641468</v>
      </c>
      <c r="E7" s="22">
        <v>0.16806722689075593</v>
      </c>
      <c r="G7" s="22">
        <v>0.12769010043041606</v>
      </c>
      <c r="H7" s="22">
        <v>0.15128688010043978</v>
      </c>
      <c r="I7" s="22">
        <v>0.12723214285714302</v>
      </c>
      <c r="J7" s="22">
        <v>0.13170731707317052</v>
      </c>
      <c r="K7" s="22">
        <v>0.15674102812803103</v>
      </c>
      <c r="M7" s="45" t="str">
        <f>B2</f>
        <v>Spring 2014</v>
      </c>
      <c r="N7">
        <f>COUNT(B3:B55)</f>
        <v>33</v>
      </c>
      <c r="O7" s="14">
        <f>SUM(B3:B55)</f>
        <v>3.4224153874702701</v>
      </c>
      <c r="P7" s="14">
        <f>AVERAGE(B3:B55)</f>
        <v>0.10370955719606879</v>
      </c>
      <c r="Q7">
        <f>VAR(B3:B55)</f>
        <v>3.7306929429146794E-3</v>
      </c>
      <c r="R7">
        <f>DEVSQ(B3:B55)</f>
        <v>0.11938217417326966</v>
      </c>
      <c r="S7">
        <f>SQRT(P15/N7)</f>
        <v>1.2080626536669432E-2</v>
      </c>
      <c r="T7">
        <f>P7-S7*TINV(S4,O15)</f>
        <v>8.3728512484994688E-2</v>
      </c>
      <c r="U7">
        <f>P7+S7*TINV(S4,O15)</f>
        <v>0.1236906019071429</v>
      </c>
      <c r="W7" s="45" t="str">
        <f>D2</f>
        <v>Autumn 2015</v>
      </c>
      <c r="X7" s="14">
        <f>AVERAGE(D3:D55)</f>
        <v>0.12087798675195138</v>
      </c>
      <c r="Y7">
        <f>COUNT(D3:D55)</f>
        <v>43</v>
      </c>
      <c r="Z7">
        <f>DEVSQ(D3:D55)</f>
        <v>7.1029846430714402E-2</v>
      </c>
    </row>
    <row r="8" spans="1:32" x14ac:dyDescent="0.25">
      <c r="A8" s="22">
        <v>0.20988372093023233</v>
      </c>
      <c r="B8" s="22">
        <v>0.15538014125467414</v>
      </c>
      <c r="C8" s="22">
        <v>0.14504356016011288</v>
      </c>
      <c r="D8" s="22">
        <v>0.18521764534034457</v>
      </c>
      <c r="E8" s="22">
        <v>0.16649377593360981</v>
      </c>
      <c r="G8" s="22">
        <v>0.11606946581666266</v>
      </c>
      <c r="H8" s="22">
        <v>0.14761331728840765</v>
      </c>
      <c r="I8" s="22">
        <v>0.1231431159420292</v>
      </c>
      <c r="J8" s="22">
        <v>0.12787663107947822</v>
      </c>
      <c r="K8" s="22">
        <v>0.15182884748102177</v>
      </c>
      <c r="M8" s="45" t="str">
        <f>C2</f>
        <v>Summer 2014/2015</v>
      </c>
      <c r="N8">
        <f>COUNT(C3:C55)</f>
        <v>53</v>
      </c>
      <c r="O8" s="14">
        <f>SUM(C3:C55)</f>
        <v>5.8703057985462976</v>
      </c>
      <c r="P8" s="14">
        <f>AVERAGE(C3:C55)</f>
        <v>0.11076048676502448</v>
      </c>
      <c r="Q8">
        <f>VAR(C3:C55)</f>
        <v>2.5247747985751154E-3</v>
      </c>
      <c r="R8">
        <f>DEVSQ(C3:C55)</f>
        <v>0.13128828952590607</v>
      </c>
      <c r="S8">
        <f>SQRT(P15/N8)</f>
        <v>9.5325368716633156E-3</v>
      </c>
      <c r="T8">
        <f>P8-S8*TINV(S4,O15)</f>
        <v>9.499391664016249E-2</v>
      </c>
      <c r="U8">
        <f>P8+S8*TINV(S4,O15)</f>
        <v>0.12652705688988647</v>
      </c>
      <c r="W8" s="45" t="str">
        <f>E2</f>
        <v>Winter 2015</v>
      </c>
      <c r="X8" s="14">
        <f>AVERAGE(E3:E55)</f>
        <v>0.13955579330414378</v>
      </c>
      <c r="Y8">
        <f>COUNT(E3:E55)</f>
        <v>24</v>
      </c>
      <c r="Z8">
        <f>DEVSQ(E3:E55)</f>
        <v>0.22086055140917077</v>
      </c>
    </row>
    <row r="9" spans="1:32" x14ac:dyDescent="0.25">
      <c r="A9" s="22">
        <v>0.20321543408360165</v>
      </c>
      <c r="B9" s="22">
        <v>0.1516129032258059</v>
      </c>
      <c r="C9" s="22">
        <v>0.14367237327962401</v>
      </c>
      <c r="D9" s="22">
        <v>0.14931588340273638</v>
      </c>
      <c r="E9" s="22">
        <v>0.15349838536060256</v>
      </c>
      <c r="G9" s="22">
        <v>0.11339944063056184</v>
      </c>
      <c r="H9" s="22">
        <v>0.14691151919866463</v>
      </c>
      <c r="I9" s="22">
        <v>0.12190812720848043</v>
      </c>
      <c r="J9" s="22">
        <v>0.1260406582768635</v>
      </c>
      <c r="K9" s="22">
        <v>0.14175438596491219</v>
      </c>
      <c r="M9" s="45" t="str">
        <f>D2</f>
        <v>Autumn 2015</v>
      </c>
      <c r="N9">
        <f>COUNT(D3:D55)</f>
        <v>43</v>
      </c>
      <c r="O9" s="14">
        <f>SUM(D3:D55)</f>
        <v>5.1977534303339095</v>
      </c>
      <c r="P9" s="14">
        <f>AVERAGE(D3:D55)</f>
        <v>0.12087798675195138</v>
      </c>
      <c r="Q9">
        <f>VAR(D3:D55)</f>
        <v>1.6911868197789094E-3</v>
      </c>
      <c r="R9">
        <f>DEVSQ(D3:D55)</f>
        <v>7.1029846430714402E-2</v>
      </c>
      <c r="S9">
        <f>SQRT(P15/N9)</f>
        <v>1.0583082966334674E-2</v>
      </c>
      <c r="T9">
        <f>P9-S9*TINV(S4,O15)</f>
        <v>0.10337384048193196</v>
      </c>
      <c r="U9">
        <f>P9+S9*TINV(S4,O15)</f>
        <v>0.1383821330219708</v>
      </c>
      <c r="W9" s="46"/>
      <c r="X9" s="46"/>
      <c r="Y9" s="46">
        <f>SUM(Y4:Y8)</f>
        <v>173</v>
      </c>
      <c r="Z9" s="46">
        <f>SUM(Z4:Z8)</f>
        <v>0.80909988400246213</v>
      </c>
      <c r="AA9" s="46">
        <f>Y9-COUNT(Y4:Y8)</f>
        <v>168</v>
      </c>
      <c r="AB9" s="46">
        <f>[1]!QCRIT(COUNT(Y4:Y8),AA9,AA2,2)</f>
        <v>3.508</v>
      </c>
    </row>
    <row r="10" spans="1:32" ht="15.75" thickBot="1" x14ac:dyDescent="0.3">
      <c r="A10" s="22">
        <v>0.17250090220137126</v>
      </c>
      <c r="B10" s="22">
        <v>0.14028314028314026</v>
      </c>
      <c r="C10" s="22">
        <v>0.13821138211382133</v>
      </c>
      <c r="D10" s="22">
        <v>0.14898001236348668</v>
      </c>
      <c r="E10" s="22">
        <v>0.14041433738901632</v>
      </c>
      <c r="G10" s="22">
        <v>0.11226666666666651</v>
      </c>
      <c r="H10" s="22">
        <v>0.13861607142857157</v>
      </c>
      <c r="I10" s="22">
        <v>0.12009435985417083</v>
      </c>
      <c r="J10" s="22">
        <v>0.12463289280469902</v>
      </c>
      <c r="K10" s="22">
        <v>0.14152094347295674</v>
      </c>
      <c r="M10" s="45" t="str">
        <f>E2</f>
        <v>Winter 2015</v>
      </c>
      <c r="N10">
        <f>COUNT(E3:E55)</f>
        <v>24</v>
      </c>
      <c r="O10" s="14">
        <f>SUM(E3:E55)</f>
        <v>3.3493390392994504</v>
      </c>
      <c r="P10" s="14">
        <f>AVERAGE(E3:E55)</f>
        <v>0.13955579330414378</v>
      </c>
      <c r="Q10">
        <f>VAR(E3:E55)</f>
        <v>9.6026326699639418E-3</v>
      </c>
      <c r="R10">
        <f>DEVSQ(E3:E55)</f>
        <v>0.22086055140917077</v>
      </c>
      <c r="S10">
        <f>SQRT(P15/N10)</f>
        <v>1.4165790274033857E-2</v>
      </c>
      <c r="T10">
        <f>P10-S10*TINV(S4,O15)</f>
        <v>0.11612594155150413</v>
      </c>
      <c r="U10">
        <f>P10+S10*TINV(S4,O15)</f>
        <v>0.16298564505678342</v>
      </c>
      <c r="W10" t="s">
        <v>108</v>
      </c>
    </row>
    <row r="11" spans="1:32" ht="15.75" thickTop="1" x14ac:dyDescent="0.25">
      <c r="A11" s="22">
        <v>0.17052980132450357</v>
      </c>
      <c r="B11" s="22">
        <v>0.13780918727915215</v>
      </c>
      <c r="C11" s="22">
        <v>0.13427634276342792</v>
      </c>
      <c r="D11" s="22">
        <v>0.14864601597506322</v>
      </c>
      <c r="E11" s="22">
        <v>0.13775178687459377</v>
      </c>
      <c r="G11" s="22">
        <v>0.10571757482732158</v>
      </c>
      <c r="H11" s="22">
        <v>0.13575240128068322</v>
      </c>
      <c r="I11" s="22">
        <v>0.11979390296264492</v>
      </c>
      <c r="J11" s="22">
        <v>0.12402840418385941</v>
      </c>
      <c r="K11" s="22">
        <v>0.13727703770602862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A12" s="22">
        <v>0.16764308246958126</v>
      </c>
      <c r="B12" s="22">
        <v>0.13551033286007252</v>
      </c>
      <c r="C12" s="22">
        <v>0.1339530952884006</v>
      </c>
      <c r="D12" s="22">
        <v>0.14725312934631452</v>
      </c>
      <c r="E12" s="22">
        <v>0.13101361573373704</v>
      </c>
      <c r="G12" s="22">
        <v>0.10087173100871727</v>
      </c>
      <c r="H12" s="22">
        <v>0.12744772651842029</v>
      </c>
      <c r="I12" s="22">
        <v>0.11545701736038516</v>
      </c>
      <c r="J12" s="22">
        <v>0.12327355184498057</v>
      </c>
      <c r="K12" s="22">
        <v>0.13450292397660812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3.3180043673608536E-2</v>
      </c>
      <c r="Z12" s="46">
        <f>SQRT(Z9/AA9/HARMEAN(Y4,Y5))</f>
        <v>1.3905845433197802E-2</v>
      </c>
      <c r="AA12" s="46">
        <f>Y12/Z12</f>
        <v>2.3860500846929389</v>
      </c>
      <c r="AB12" s="46">
        <f>Y12-Z12*AB$9</f>
        <v>-1.5601662106049352E-2</v>
      </c>
      <c r="AC12" s="46">
        <f>Y12+Z12*AB$9</f>
        <v>8.1961749453266425E-2</v>
      </c>
      <c r="AD12" s="46">
        <f>[1]!QDIST(AA12,COUNT($Y$4:$Y$8),AA$9)</f>
        <v>0.44463173507387199</v>
      </c>
      <c r="AE12" s="46">
        <f>Z12*AB$9</f>
        <v>4.8781705779657888E-2</v>
      </c>
      <c r="AF12" s="46">
        <f>Y12*SQRT(AA$9/Z$9)</f>
        <v>0.47811296952830434</v>
      </c>
    </row>
    <row r="13" spans="1:32" ht="15.75" thickTop="1" x14ac:dyDescent="0.25">
      <c r="A13" s="22">
        <v>0.15087918321043725</v>
      </c>
      <c r="B13" s="22">
        <v>0.11744804253262464</v>
      </c>
      <c r="C13" s="22">
        <v>0.13389573869781524</v>
      </c>
      <c r="D13" s="22">
        <v>0.13488222007099093</v>
      </c>
      <c r="E13" s="22">
        <v>0.1289926289926292</v>
      </c>
      <c r="G13" s="22">
        <v>9.9946457255041699E-2</v>
      </c>
      <c r="H13" s="22">
        <v>0.11077618688771651</v>
      </c>
      <c r="I13" s="22">
        <v>0.11440107671601629</v>
      </c>
      <c r="J13" s="22">
        <v>0.12216792536650378</v>
      </c>
      <c r="K13" s="22">
        <v>0.13433221389821737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2.6129114104652851E-2</v>
      </c>
      <c r="Z13" s="21">
        <f>SQRT(Z9/AA9/HARMEAN(Y4,Y6))</f>
        <v>1.2877748174955033E-2</v>
      </c>
      <c r="AA13" s="21">
        <f t="shared" ref="AA13:AA21" si="0">Y13/Z13</f>
        <v>2.0290126619706235</v>
      </c>
      <c r="AB13" s="21">
        <f t="shared" ref="AB13:AB21" si="1">Y13-Z13*AB$9</f>
        <v>-1.9046026493089403E-2</v>
      </c>
      <c r="AC13" s="21">
        <f t="shared" ref="AC13:AC21" si="2">Y13+Z13*AB$9</f>
        <v>7.1304254702395098E-2</v>
      </c>
      <c r="AD13" s="21">
        <f>[1]!QDIST(AA13,COUNT($Y$4:$Y$8),AA$9)</f>
        <v>0.60617786946347874</v>
      </c>
      <c r="AE13" s="21">
        <f t="shared" ref="AE13:AE21" si="3">Z13*AB$9</f>
        <v>4.5175140597742254E-2</v>
      </c>
      <c r="AF13" s="21">
        <f t="shared" ref="AF13:AF21" si="4">Y13*SQRT(AA$9/Z$9)</f>
        <v>0.37651150970775138</v>
      </c>
    </row>
    <row r="14" spans="1:32" x14ac:dyDescent="0.25">
      <c r="A14" s="22">
        <v>0.1468946266573623</v>
      </c>
      <c r="B14" s="22">
        <v>0.11285714285714321</v>
      </c>
      <c r="C14" s="22">
        <v>0.13203797747847179</v>
      </c>
      <c r="D14" s="22">
        <v>0.13309946347503088</v>
      </c>
      <c r="E14" s="22">
        <v>0.11752260050009589</v>
      </c>
      <c r="G14" s="22">
        <v>9.9638616417140224E-2</v>
      </c>
      <c r="H14" s="22">
        <v>0.10916374561842768</v>
      </c>
      <c r="I14" s="22">
        <v>0.1085124677558037</v>
      </c>
      <c r="J14" s="22">
        <v>0.12161572052401715</v>
      </c>
      <c r="K14" s="22">
        <v>0.13190184049079778</v>
      </c>
      <c r="M14" t="s">
        <v>38</v>
      </c>
      <c r="N14">
        <f>N16-N15</f>
        <v>2.800634525357848E-2</v>
      </c>
      <c r="O14">
        <f>COUNTA(M6:M10)-1</f>
        <v>4</v>
      </c>
      <c r="P14">
        <f>N14/O14</f>
        <v>7.0015863133946199E-3</v>
      </c>
      <c r="Q14">
        <f>P14/P15</f>
        <v>1.4537964025300942</v>
      </c>
      <c r="R14">
        <f>FDIST(Q14,O14,O15)</f>
        <v>0.21856089857985123</v>
      </c>
      <c r="S14">
        <f>FINV(S4,O14,O15)</f>
        <v>1.9786223612338139</v>
      </c>
      <c r="T14">
        <f>SQRT(DEVSQ(P6:P10)/(P15*O14))</f>
        <v>0.22685353712616688</v>
      </c>
      <c r="U14">
        <f>(N16-O16*P15)/(N16+P15)</f>
        <v>1.0383454982959317E-2</v>
      </c>
      <c r="W14" s="11" t="str">
        <f>W4</f>
        <v>Winter 2014</v>
      </c>
      <c r="X14" s="11" t="str">
        <f>W7</f>
        <v>Autumn 2015</v>
      </c>
      <c r="Y14" s="21">
        <f>ABS(X4-X7)</f>
        <v>1.6011614117725947E-2</v>
      </c>
      <c r="Z14" s="21">
        <f>SQRT(Z9/AA9/HARMEAN(Y4,Y7))</f>
        <v>1.3281663713138837E-2</v>
      </c>
      <c r="AA14" s="21">
        <f t="shared" si="0"/>
        <v>1.2055428042411973</v>
      </c>
      <c r="AB14" s="21">
        <f t="shared" si="1"/>
        <v>-3.0580462187965091E-2</v>
      </c>
      <c r="AC14" s="21">
        <f t="shared" si="2"/>
        <v>6.2603690423416986E-2</v>
      </c>
      <c r="AD14" s="21">
        <f>[1]!QDIST(AA14,COUNT($Y$4:$Y$8),AA$9)</f>
        <v>0.91357349331691706</v>
      </c>
      <c r="AE14" s="21">
        <f t="shared" si="3"/>
        <v>4.6592076305691038E-2</v>
      </c>
      <c r="AF14" s="21">
        <f t="shared" si="4"/>
        <v>0.23072182930417176</v>
      </c>
    </row>
    <row r="15" spans="1:32" x14ac:dyDescent="0.25">
      <c r="A15" s="22">
        <v>3.6204059243006403E-2</v>
      </c>
      <c r="B15" s="22">
        <v>0.11145225667792458</v>
      </c>
      <c r="C15" s="22">
        <v>0.13010291595197254</v>
      </c>
      <c r="D15" s="22">
        <v>0.13132774081573617</v>
      </c>
      <c r="E15" s="22">
        <v>0.11624548736462059</v>
      </c>
      <c r="G15" s="22">
        <v>9.7545626179987521E-2</v>
      </c>
      <c r="H15" s="22">
        <v>0.1081020085759421</v>
      </c>
      <c r="I15" s="22">
        <v>0.10415149308084448</v>
      </c>
      <c r="J15" s="22">
        <v>0.1200923787528867</v>
      </c>
      <c r="K15" s="22">
        <v>0.12917892484621518</v>
      </c>
      <c r="M15" t="s">
        <v>39</v>
      </c>
      <c r="N15">
        <f>SUM(R6:R10)</f>
        <v>0.80909988400246213</v>
      </c>
      <c r="O15">
        <f>O16-O14</f>
        <v>168</v>
      </c>
      <c r="P15">
        <f>N15/O15</f>
        <v>4.8160707381098939E-3</v>
      </c>
      <c r="W15" s="11" t="str">
        <f>W4</f>
        <v>Winter 2014</v>
      </c>
      <c r="X15" s="11" t="str">
        <f>W8</f>
        <v>Winter 2015</v>
      </c>
      <c r="Y15" s="21">
        <f>ABS(X4-X8)</f>
        <v>2.6661924344664467E-3</v>
      </c>
      <c r="Z15" s="21">
        <f>SQRT(Z9/AA9/HARMEAN(Y4,Y8))</f>
        <v>1.4857206180729386E-2</v>
      </c>
      <c r="AA15" s="21">
        <f t="shared" si="0"/>
        <v>0.17945449514759007</v>
      </c>
      <c r="AB15" s="21">
        <f t="shared" si="1"/>
        <v>-4.945288684753224E-2</v>
      </c>
      <c r="AC15" s="21">
        <f t="shared" si="2"/>
        <v>5.4785271716465134E-2</v>
      </c>
      <c r="AD15" s="21">
        <f>[1]!QDIST(AA15,COUNT($Y$4:$Y$8),AA$9)</f>
        <v>0.99994101475779762</v>
      </c>
      <c r="AE15" s="21">
        <f t="shared" si="3"/>
        <v>5.2119079281998687E-2</v>
      </c>
      <c r="AF15" s="21">
        <f t="shared" si="4"/>
        <v>3.8418912124295455E-2</v>
      </c>
    </row>
    <row r="16" spans="1:32" x14ac:dyDescent="0.25">
      <c r="A16" s="22">
        <v>2.69254852849099E-2</v>
      </c>
      <c r="B16" s="22">
        <v>0.10765154024511403</v>
      </c>
      <c r="C16" s="22">
        <v>0.12853524693963703</v>
      </c>
      <c r="D16" s="22">
        <v>0.13076578593819965</v>
      </c>
      <c r="E16" s="22">
        <v>0.10991527364323339</v>
      </c>
      <c r="G16" s="22">
        <v>8.4413531457477209E-2</v>
      </c>
      <c r="H16" s="22">
        <v>0.10801963993453356</v>
      </c>
      <c r="I16" s="22">
        <v>0.10405872193436949</v>
      </c>
      <c r="J16" s="22">
        <v>0.11867759254026555</v>
      </c>
      <c r="K16" s="22">
        <v>0.12686744130898708</v>
      </c>
      <c r="M16" s="41" t="s">
        <v>40</v>
      </c>
      <c r="N16" s="41">
        <f>DEVSQ(A3:E55)</f>
        <v>0.83710622925604061</v>
      </c>
      <c r="O16" s="41">
        <f>COUNT(A3:E55)-1</f>
        <v>172</v>
      </c>
      <c r="P16" s="41">
        <f>N16/O16</f>
        <v>4.8668966817211664E-3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7.0509295689556856E-3</v>
      </c>
      <c r="Z16" s="21">
        <f>SQRT(Z9/AA9/HARMEAN(Y5,Y6))</f>
        <v>1.0881424463922503E-2</v>
      </c>
      <c r="AA16" s="21">
        <f t="shared" si="0"/>
        <v>0.647978542913488</v>
      </c>
      <c r="AB16" s="21">
        <f t="shared" si="1"/>
        <v>-3.1121107450484457E-2</v>
      </c>
      <c r="AC16" s="21">
        <f t="shared" si="2"/>
        <v>4.5222966588395828E-2</v>
      </c>
      <c r="AD16" s="21">
        <f>[1]!QDIST(AA16,COUNT($Y$4:$Y$8),AA$9)</f>
        <v>0.99085217261029568</v>
      </c>
      <c r="AE16" s="21">
        <f t="shared" si="3"/>
        <v>3.8172037019440143E-2</v>
      </c>
      <c r="AF16" s="21">
        <f t="shared" si="4"/>
        <v>0.10160145982055295</v>
      </c>
    </row>
    <row r="17" spans="1:32" x14ac:dyDescent="0.25">
      <c r="A17" s="22">
        <v>2.4646040901940558E-2</v>
      </c>
      <c r="B17" s="22">
        <v>0.10714285714285676</v>
      </c>
      <c r="C17" s="22">
        <v>0.12719836400817996</v>
      </c>
      <c r="D17" s="22">
        <v>0.13032518275775151</v>
      </c>
      <c r="E17" s="22">
        <v>0.1056083220262326</v>
      </c>
      <c r="G17" s="22">
        <v>6.9651741293532465E-2</v>
      </c>
      <c r="H17" s="22">
        <v>0.10738429537181493</v>
      </c>
      <c r="I17" s="22">
        <v>0.10271971229489785</v>
      </c>
      <c r="J17" s="22">
        <v>0.11849778399813393</v>
      </c>
      <c r="K17" s="22">
        <v>0.12556973564266183</v>
      </c>
      <c r="W17" s="11" t="str">
        <f>W5</f>
        <v>Spring 2014</v>
      </c>
      <c r="X17" s="11" t="str">
        <f>W7</f>
        <v>Autumn 2015</v>
      </c>
      <c r="Y17" s="21">
        <f>ABS(X5-X7)</f>
        <v>1.7168429555882589E-2</v>
      </c>
      <c r="Z17" s="21">
        <f>SQRT(Z9/AA9/HARMEAN(Y5,Y7))</f>
        <v>1.1356565999253576E-2</v>
      </c>
      <c r="AA17" s="21">
        <f t="shared" si="0"/>
        <v>1.5117624074928111</v>
      </c>
      <c r="AB17" s="21">
        <f t="shared" si="1"/>
        <v>-2.2670403969498959E-2</v>
      </c>
      <c r="AC17" s="21">
        <f t="shared" si="2"/>
        <v>5.7007263081264137E-2</v>
      </c>
      <c r="AD17" s="21">
        <f>[1]!QDIST(AA17,COUNT($Y$4:$Y$8),AA$9)</f>
        <v>0.82217181399294759</v>
      </c>
      <c r="AE17" s="21">
        <f t="shared" si="3"/>
        <v>3.9838833525381548E-2</v>
      </c>
      <c r="AF17" s="21">
        <f t="shared" si="4"/>
        <v>0.24739114022413256</v>
      </c>
    </row>
    <row r="18" spans="1:32" x14ac:dyDescent="0.25">
      <c r="A18" s="22">
        <v>7.2727272727273196E-3</v>
      </c>
      <c r="B18" s="22">
        <v>0.10655090765588038</v>
      </c>
      <c r="C18" s="22">
        <v>0.12581290645322685</v>
      </c>
      <c r="D18" s="22">
        <v>0.12970297029702982</v>
      </c>
      <c r="E18" s="22">
        <v>8.7683447891509947E-2</v>
      </c>
      <c r="G18" s="22">
        <v>6.2100456621004718E-2</v>
      </c>
      <c r="H18" s="22">
        <v>0.10636231180184574</v>
      </c>
      <c r="I18" s="22">
        <v>0.10080956052428713</v>
      </c>
      <c r="J18" s="22">
        <v>0.11447132616487443</v>
      </c>
      <c r="K18" s="22">
        <v>0.12358974358974384</v>
      </c>
      <c r="W18" s="11" t="str">
        <f>W5</f>
        <v>Spring 2014</v>
      </c>
      <c r="X18" s="11" t="str">
        <f>W8</f>
        <v>Winter 2015</v>
      </c>
      <c r="Y18" s="21">
        <f>ABS(X5-X8)</f>
        <v>3.5846236108074983E-2</v>
      </c>
      <c r="Z18" s="21">
        <f>SQRT(Z9/AA9/HARMEAN(Y5,Y8))</f>
        <v>1.3164557561999451E-2</v>
      </c>
      <c r="AA18" s="21">
        <f t="shared" si="0"/>
        <v>2.7229351187272721</v>
      </c>
      <c r="AB18" s="21">
        <f t="shared" si="1"/>
        <v>-1.033503181941909E-2</v>
      </c>
      <c r="AC18" s="21">
        <f t="shared" si="2"/>
        <v>8.2027504035569049E-2</v>
      </c>
      <c r="AD18" s="21">
        <f>[1]!QDIST(AA18,COUNT($Y$4:$Y$8),AA$9)</f>
        <v>0.30795839895616928</v>
      </c>
      <c r="AE18" s="21">
        <f t="shared" si="3"/>
        <v>4.6181267927494073E-2</v>
      </c>
      <c r="AF18" s="21">
        <f t="shared" si="4"/>
        <v>0.51653188165259978</v>
      </c>
    </row>
    <row r="19" spans="1:32" x14ac:dyDescent="0.25">
      <c r="A19" s="22">
        <v>2.9088558500324213E-3</v>
      </c>
      <c r="B19" s="22">
        <v>0.10222095671981757</v>
      </c>
      <c r="C19" s="22">
        <v>0.12231850568072389</v>
      </c>
      <c r="D19" s="22">
        <v>0.1287748396182129</v>
      </c>
      <c r="E19" s="22">
        <v>8.1330868761552377E-2</v>
      </c>
      <c r="G19" s="22">
        <v>4.3141592920354022E-2</v>
      </c>
      <c r="H19" s="22">
        <v>0.10568295114656057</v>
      </c>
      <c r="I19" s="22">
        <v>9.9697885196374236E-2</v>
      </c>
      <c r="J19" s="22">
        <v>0.11328024659645519</v>
      </c>
      <c r="K19" s="22">
        <v>0.12147667747567936</v>
      </c>
      <c r="W19" s="11" t="str">
        <f>W6</f>
        <v>Summer 2014/2015</v>
      </c>
      <c r="X19" s="11" t="str">
        <f>W7</f>
        <v>Autumn 2015</v>
      </c>
      <c r="Y19" s="21">
        <f>ABS(X6-X7)</f>
        <v>1.0117499986926903E-2</v>
      </c>
      <c r="Z19" s="21">
        <f>SQRT(Z9/AA9/HARMEAN(Y6,Y7))</f>
        <v>1.0071516873886072E-2</v>
      </c>
      <c r="AA19" s="21">
        <f t="shared" si="0"/>
        <v>1.004565659137211</v>
      </c>
      <c r="AB19" s="21">
        <f t="shared" si="1"/>
        <v>-2.5213381206665435E-2</v>
      </c>
      <c r="AC19" s="21">
        <f t="shared" si="2"/>
        <v>4.5448381180519241E-2</v>
      </c>
      <c r="AD19" s="21">
        <f>[1]!QDIST(AA19,COUNT($Y$4:$Y$8),AA$9)</f>
        <v>0.9539083190089418</v>
      </c>
      <c r="AE19" s="21">
        <f t="shared" si="3"/>
        <v>3.5330881193592338E-2</v>
      </c>
      <c r="AF19" s="21">
        <f t="shared" si="4"/>
        <v>0.14578968040357959</v>
      </c>
    </row>
    <row r="20" spans="1:32" x14ac:dyDescent="0.25">
      <c r="A20" s="22">
        <v>2.8517110266156331E-3</v>
      </c>
      <c r="B20" s="22">
        <v>9.9670757258305986E-2</v>
      </c>
      <c r="C20" s="22">
        <v>0.11687711733908224</v>
      </c>
      <c r="D20" s="22">
        <v>0.12819488817891367</v>
      </c>
      <c r="E20" s="22">
        <v>7.0924369747899285E-2</v>
      </c>
      <c r="G20" s="22">
        <v>3.0530164533820514E-2</v>
      </c>
      <c r="H20" s="22">
        <v>0.10190476190476216</v>
      </c>
      <c r="I20" s="22">
        <v>9.9620281438463576E-2</v>
      </c>
      <c r="J20" s="22">
        <v>0.11064638783269976</v>
      </c>
      <c r="K20" s="22">
        <v>0.12026726057906478</v>
      </c>
      <c r="W20" s="11" t="str">
        <f>W6</f>
        <v>Summer 2014/2015</v>
      </c>
      <c r="X20" s="11" t="str">
        <f>W8</f>
        <v>Winter 2015</v>
      </c>
      <c r="Y20" s="21">
        <f>ABS(X6-X8)</f>
        <v>2.8795306539119297E-2</v>
      </c>
      <c r="Z20" s="21">
        <f>SQRT(Z9/AA9/HARMEAN(Y6,Y8))</f>
        <v>1.2073501424556442E-2</v>
      </c>
      <c r="AA20" s="21">
        <f t="shared" si="0"/>
        <v>2.3850004672672811</v>
      </c>
      <c r="AB20" s="21">
        <f t="shared" si="1"/>
        <v>-1.3558536458224704E-2</v>
      </c>
      <c r="AC20" s="21">
        <f t="shared" si="2"/>
        <v>7.1149149536463299E-2</v>
      </c>
      <c r="AD20" s="21">
        <f>[1]!QDIST(AA20,COUNT($Y$4:$Y$8),AA$9)</f>
        <v>0.44509059886985558</v>
      </c>
      <c r="AE20" s="21">
        <f t="shared" si="3"/>
        <v>4.2353842997344002E-2</v>
      </c>
      <c r="AF20" s="21">
        <f t="shared" si="4"/>
        <v>0.41493042183204681</v>
      </c>
    </row>
    <row r="21" spans="1:32" x14ac:dyDescent="0.25">
      <c r="A21" s="22">
        <v>2.4585125998770607E-3</v>
      </c>
      <c r="B21" s="22">
        <v>9.5383830655445201E-2</v>
      </c>
      <c r="C21" s="22">
        <v>0.11667401852668724</v>
      </c>
      <c r="D21" s="22">
        <v>0.12808616404308171</v>
      </c>
      <c r="E21" s="22">
        <v>6.5560335996721619E-2</v>
      </c>
      <c r="G21" s="22">
        <v>2.5018811136192753E-2</v>
      </c>
      <c r="H21" s="22">
        <v>9.9508050089445521E-2</v>
      </c>
      <c r="I21" s="22">
        <v>9.8096026490066213E-2</v>
      </c>
      <c r="J21" s="22">
        <v>0.10995260663507078</v>
      </c>
      <c r="K21" s="22">
        <v>0.11980440097799516</v>
      </c>
      <c r="W21" s="48" t="str">
        <f>W7</f>
        <v>Autumn 2015</v>
      </c>
      <c r="X21" s="48" t="str">
        <f>W8</f>
        <v>Winter 2015</v>
      </c>
      <c r="Y21" s="41">
        <f>ABS(X7-X8)</f>
        <v>1.8677806552192394E-2</v>
      </c>
      <c r="Z21" s="41">
        <f>SQRT(Z9/AA9/HARMEAN(Y7,Y8))</f>
        <v>1.2503424714058053E-2</v>
      </c>
      <c r="AA21" s="41">
        <f t="shared" si="0"/>
        <v>1.4938152529676338</v>
      </c>
      <c r="AB21" s="41">
        <f t="shared" si="1"/>
        <v>-2.5184207344723257E-2</v>
      </c>
      <c r="AC21" s="41">
        <f t="shared" si="2"/>
        <v>6.2539820449108052E-2</v>
      </c>
      <c r="AD21" s="41">
        <f>[1]!QDIST(AA21,COUNT($Y$4:$Y$8),AA$9)</f>
        <v>0.82846823618963061</v>
      </c>
      <c r="AE21" s="41">
        <f t="shared" si="3"/>
        <v>4.3862013896915651E-2</v>
      </c>
      <c r="AF21" s="41">
        <f t="shared" si="4"/>
        <v>0.26914074142846722</v>
      </c>
    </row>
    <row r="22" spans="1:32" x14ac:dyDescent="0.25">
      <c r="A22" s="22">
        <v>0</v>
      </c>
      <c r="B22" s="22">
        <v>9.4059405940594698E-2</v>
      </c>
      <c r="C22" s="22">
        <v>0.11652816251154174</v>
      </c>
      <c r="D22" s="22">
        <v>0.12332912988650713</v>
      </c>
      <c r="E22" s="22">
        <v>6.4211148315934996E-2</v>
      </c>
      <c r="G22" s="22">
        <v>3.6772658446895257E-3</v>
      </c>
      <c r="H22" s="22">
        <v>9.7944097944097863E-2</v>
      </c>
      <c r="I22" s="22">
        <v>9.3694493783303856E-2</v>
      </c>
      <c r="J22" s="22">
        <v>0.10752907569883685</v>
      </c>
      <c r="K22" s="22">
        <v>0.11812467260345694</v>
      </c>
    </row>
    <row r="23" spans="1:32" x14ac:dyDescent="0.25">
      <c r="B23" s="22">
        <v>8.6210688365955468E-2</v>
      </c>
      <c r="C23" s="22">
        <v>0.11546099290780165</v>
      </c>
      <c r="D23" s="22">
        <v>0.12085816448152553</v>
      </c>
      <c r="E23" s="22">
        <v>6.0691205394773684E-2</v>
      </c>
      <c r="G23" s="22">
        <v>2.069917203311511E-3</v>
      </c>
      <c r="H23" s="22">
        <v>9.7710269780095005E-2</v>
      </c>
      <c r="I23" s="22">
        <v>9.1625985730379167E-2</v>
      </c>
      <c r="J23" s="22">
        <v>0.10600706713780916</v>
      </c>
      <c r="K23" s="22">
        <v>0.10926993275696406</v>
      </c>
      <c r="M23" s="1" t="s">
        <v>42</v>
      </c>
    </row>
    <row r="24" spans="1:32" ht="15.75" thickBot="1" x14ac:dyDescent="0.3">
      <c r="B24" s="22">
        <v>7.8014184397163344E-2</v>
      </c>
      <c r="C24" s="22">
        <v>0.11393383674937052</v>
      </c>
      <c r="D24" s="22">
        <v>0.12071293545773676</v>
      </c>
      <c r="E24" s="22">
        <v>5.8877644894204328E-2</v>
      </c>
      <c r="G24" s="22">
        <v>7.0060719290054863E-4</v>
      </c>
      <c r="H24" s="22">
        <v>9.6845846290537496E-2</v>
      </c>
      <c r="I24" s="22">
        <v>8.6250527203711624E-2</v>
      </c>
      <c r="J24" s="22">
        <v>0.10498097544102369</v>
      </c>
      <c r="K24" s="22">
        <v>0.10887302396736342</v>
      </c>
      <c r="M24" t="s">
        <v>96</v>
      </c>
      <c r="W24" t="s">
        <v>116</v>
      </c>
      <c r="Z24" t="s">
        <v>117</v>
      </c>
      <c r="AA24">
        <v>0.01</v>
      </c>
    </row>
    <row r="25" spans="1:32" ht="15.75" thickTop="1" x14ac:dyDescent="0.25">
      <c r="B25" s="22">
        <v>7.4777448071216335E-2</v>
      </c>
      <c r="C25" s="22">
        <v>0.11391661773341211</v>
      </c>
      <c r="D25" s="22">
        <v>0.11959910913140293</v>
      </c>
      <c r="E25" s="22">
        <v>5.6450216450216195E-2</v>
      </c>
      <c r="H25" s="22">
        <v>9.0743155149934807E-2</v>
      </c>
      <c r="I25" s="22">
        <v>8.1842105263158049E-2</v>
      </c>
      <c r="J25" s="22">
        <v>0.10138029509757263</v>
      </c>
      <c r="K25" s="22">
        <v>0.10720150129017136</v>
      </c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B26" s="22">
        <v>6.7292944785276254E-2</v>
      </c>
      <c r="C26" s="22">
        <v>0.11287988422575967</v>
      </c>
      <c r="D26" s="22">
        <v>0.11873877469566962</v>
      </c>
      <c r="E26" s="22">
        <v>5.5247524752475186E-2</v>
      </c>
      <c r="H26" s="22">
        <v>9.0030518819938732E-2</v>
      </c>
      <c r="I26" s="22">
        <v>7.9642248722316622E-2</v>
      </c>
      <c r="J26" s="22">
        <v>9.9461048505634642E-2</v>
      </c>
      <c r="K26" s="22">
        <v>0.1064283809015738</v>
      </c>
      <c r="M26" t="s">
        <v>97</v>
      </c>
      <c r="R26" t="s">
        <v>98</v>
      </c>
      <c r="S26">
        <v>0.01</v>
      </c>
      <c r="W26" s="45" t="str">
        <f>G2</f>
        <v>Winter 2014</v>
      </c>
      <c r="X26" s="14">
        <f>AVERAGE(G3:G56)</f>
        <v>8.5816517528972222E-2</v>
      </c>
      <c r="Y26">
        <f>COUNT(G3:G56)</f>
        <v>22</v>
      </c>
      <c r="Z26">
        <f>DEVSQ(G3:G56)</f>
        <v>5.3092037520225878E-2</v>
      </c>
    </row>
    <row r="27" spans="1:32" ht="15.75" thickTop="1" x14ac:dyDescent="0.25">
      <c r="B27" s="22">
        <v>6.2499999999999889E-2</v>
      </c>
      <c r="C27" s="22">
        <v>0.11216899130786329</v>
      </c>
      <c r="D27" s="22">
        <v>0.11224849982350882</v>
      </c>
      <c r="H27" s="22">
        <v>8.981748318924121E-2</v>
      </c>
      <c r="I27" s="22">
        <v>7.816229116945117E-2</v>
      </c>
      <c r="J27" s="22">
        <v>9.9182932364956899E-2</v>
      </c>
      <c r="K27" s="22">
        <v>0.10384718859295128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AVERAGE(H3:H56)</f>
        <v>0.1153988752656101</v>
      </c>
      <c r="Y27">
        <f>COUNT(H3:H56)</f>
        <v>45</v>
      </c>
      <c r="Z27">
        <f>DEVSQ(H3:H56)</f>
        <v>0.52010706275880625</v>
      </c>
    </row>
    <row r="28" spans="1:32" x14ac:dyDescent="0.25">
      <c r="B28" s="22">
        <v>6.243496357960443E-2</v>
      </c>
      <c r="C28" s="22">
        <v>0.11183275827075267</v>
      </c>
      <c r="D28" s="22">
        <v>0.10961848468565272</v>
      </c>
      <c r="H28" s="22">
        <v>8.9607390300230905E-2</v>
      </c>
      <c r="I28" s="22">
        <v>7.5154730327144481E-2</v>
      </c>
      <c r="J28" s="22">
        <v>9.8057354301572919E-2</v>
      </c>
      <c r="K28" s="22">
        <v>0.1012844809433564</v>
      </c>
      <c r="M28" s="45" t="str">
        <f>G2</f>
        <v>Winter 2014</v>
      </c>
      <c r="N28">
        <f>COUNT(G3:G56)</f>
        <v>22</v>
      </c>
      <c r="O28" s="14">
        <f>SUM(G3:G56)</f>
        <v>1.8879633856373887</v>
      </c>
      <c r="P28" s="14">
        <f>AVERAGE(G3:G56)</f>
        <v>8.5816517528972222E-2</v>
      </c>
      <c r="Q28">
        <f>VAR(G3:G56)</f>
        <v>2.5281922628678987E-3</v>
      </c>
      <c r="R28">
        <f>DEVSQ(G3:G56)</f>
        <v>5.3092037520225878E-2</v>
      </c>
      <c r="S28">
        <f>SQRT(P37/N28)</f>
        <v>1.7517791744881734E-2</v>
      </c>
      <c r="T28">
        <f>P28-S28*TINV(S26,O37)</f>
        <v>4.0247900067058764E-2</v>
      </c>
      <c r="U28">
        <f>P28+S28*TINV(S26,O37)</f>
        <v>0.13138513499088567</v>
      </c>
      <c r="W28" s="45" t="str">
        <f>I2</f>
        <v>Summer 2014/2015</v>
      </c>
      <c r="X28" s="14">
        <f>AVERAGE(I3:I56)</f>
        <v>8.3087653245985646E-2</v>
      </c>
      <c r="Y28">
        <f>COUNT(I3:I56)</f>
        <v>44</v>
      </c>
      <c r="Z28">
        <f>DEVSQ(I3:I56)</f>
        <v>0.11927289733277413</v>
      </c>
    </row>
    <row r="29" spans="1:32" x14ac:dyDescent="0.25">
      <c r="B29" s="22">
        <v>6.1470911086717428E-2</v>
      </c>
      <c r="C29" s="22">
        <v>0.11148272017837257</v>
      </c>
      <c r="D29" s="22">
        <v>9.9624241256383139E-2</v>
      </c>
      <c r="H29" s="22">
        <v>8.8939566704675177E-2</v>
      </c>
      <c r="I29" s="22">
        <v>6.6899678821084607E-2</v>
      </c>
      <c r="J29" s="22">
        <v>9.7672186225101543E-2</v>
      </c>
      <c r="K29" s="22">
        <v>9.7795241213708861E-2</v>
      </c>
      <c r="M29" s="45" t="str">
        <f>H2</f>
        <v>Spring 2014</v>
      </c>
      <c r="N29">
        <f>COUNT(H3:H56)</f>
        <v>45</v>
      </c>
      <c r="O29" s="14">
        <f>SUM(H3:H56)</f>
        <v>5.1929493869524546</v>
      </c>
      <c r="P29" s="14">
        <f>AVERAGE(H3:H56)</f>
        <v>0.1153988752656101</v>
      </c>
      <c r="Q29">
        <f>VAR(H3:H56)</f>
        <v>1.182061506270014E-2</v>
      </c>
      <c r="R29">
        <f>DEVSQ(H3:H56)</f>
        <v>0.52010706275880625</v>
      </c>
      <c r="S29">
        <f>SQRT(P37/N29)</f>
        <v>1.2248543321622667E-2</v>
      </c>
      <c r="T29">
        <f>P29-S29*TINV(S26,O37)</f>
        <v>8.3537029136986296E-2</v>
      </c>
      <c r="U29">
        <f>P29+S29*TINV(S26,O37)</f>
        <v>0.14726072139423391</v>
      </c>
      <c r="W29" s="45" t="str">
        <f>J2</f>
        <v>Autumn 2015</v>
      </c>
      <c r="X29" s="14">
        <f>AVERAGE(J3:J56)</f>
        <v>0.10773481225368187</v>
      </c>
      <c r="Y29">
        <f>COUNT(J3:J56)</f>
        <v>54</v>
      </c>
      <c r="Z29">
        <f>DEVSQ(J3:J56)</f>
        <v>0.59410601275346686</v>
      </c>
    </row>
    <row r="30" spans="1:32" x14ac:dyDescent="0.25">
      <c r="B30" s="22">
        <v>3.9286793593230285E-2</v>
      </c>
      <c r="C30" s="22">
        <v>0.11053984575835485</v>
      </c>
      <c r="D30" s="22">
        <v>9.9165104787868552E-2</v>
      </c>
      <c r="H30" s="22">
        <v>8.8170315324362369E-2</v>
      </c>
      <c r="I30" s="22">
        <v>6.5541525012141721E-2</v>
      </c>
      <c r="J30" s="22">
        <v>9.6469104665825922E-2</v>
      </c>
      <c r="K30" s="22">
        <v>9.6536624203821919E-2</v>
      </c>
      <c r="M30" s="45" t="str">
        <f>I2</f>
        <v>Summer 2014/2015</v>
      </c>
      <c r="N30">
        <f>COUNT(I3:I56)</f>
        <v>44</v>
      </c>
      <c r="O30" s="14">
        <f>SUM(I3:I56)</f>
        <v>3.6558567428233681</v>
      </c>
      <c r="P30" s="14">
        <f>AVERAGE(I3:I56)</f>
        <v>8.3087653245985646E-2</v>
      </c>
      <c r="Q30">
        <f>VAR(I3:I56)</f>
        <v>2.7737883100645185E-3</v>
      </c>
      <c r="R30">
        <f>DEVSQ(I3:I56)</f>
        <v>0.11927289733277413</v>
      </c>
      <c r="S30">
        <f>SQRT(P37/N30)</f>
        <v>1.2386949334219596E-2</v>
      </c>
      <c r="T30">
        <f>P30-S30*TINV(S26,O37)</f>
        <v>5.0865774829370922E-2</v>
      </c>
      <c r="U30">
        <f>P30+S30*TINV(S26,O37)</f>
        <v>0.11530953166260037</v>
      </c>
      <c r="W30" s="45" t="str">
        <f>K2</f>
        <v>Winter 2015</v>
      </c>
      <c r="X30" s="14">
        <f>AVERAGE(K3:K56)</f>
        <v>0.12043199860057249</v>
      </c>
      <c r="Y30">
        <f>COUNT(K3:K56)</f>
        <v>35</v>
      </c>
      <c r="Z30">
        <f>DEVSQ(K3:K56)</f>
        <v>2.9907278111856742E-2</v>
      </c>
    </row>
    <row r="31" spans="1:32" x14ac:dyDescent="0.25">
      <c r="B31" s="22">
        <v>2.810603641009235E-2</v>
      </c>
      <c r="C31" s="22">
        <v>0.1104368932038835</v>
      </c>
      <c r="D31" s="22">
        <v>9.8956580276001183E-2</v>
      </c>
      <c r="H31" s="22">
        <v>8.7827808015833897E-2</v>
      </c>
      <c r="I31" s="22">
        <v>6.4638527166591908E-2</v>
      </c>
      <c r="J31" s="22">
        <v>9.4776648546442854E-2</v>
      </c>
      <c r="K31" s="22">
        <v>8.8413607275176886E-2</v>
      </c>
      <c r="M31" s="45" t="str">
        <f>J2</f>
        <v>Autumn 2015</v>
      </c>
      <c r="N31">
        <f>COUNT(J3:J56)</f>
        <v>54</v>
      </c>
      <c r="O31" s="14">
        <f>SUM(J3:J56)</f>
        <v>5.8176798616988208</v>
      </c>
      <c r="P31" s="14">
        <f>AVERAGE(J3:J56)</f>
        <v>0.10773481225368187</v>
      </c>
      <c r="Q31">
        <f>VAR(J3:J56)</f>
        <v>1.1209547410442779E-2</v>
      </c>
      <c r="R31">
        <f>DEVSQ(J3:J56)</f>
        <v>0.59410601275346686</v>
      </c>
      <c r="S31">
        <f>SQRT(P37/N31)</f>
        <v>1.1181339123053314E-2</v>
      </c>
      <c r="T31">
        <f>P31-S31*TINV(S26,O37)</f>
        <v>7.8649059173005353E-2</v>
      </c>
      <c r="U31">
        <f>P31+S31*TINV(S26,O37)</f>
        <v>0.13682056533435838</v>
      </c>
      <c r="W31" s="46"/>
      <c r="X31" s="46"/>
      <c r="Y31" s="46">
        <f>SUM(Y26:Y30)</f>
        <v>200</v>
      </c>
      <c r="Z31" s="46">
        <f>SUM(Z26:Z30)</f>
        <v>1.3164852884771299</v>
      </c>
      <c r="AA31" s="46">
        <f>Y31-COUNT(Y26:Y30)</f>
        <v>195</v>
      </c>
      <c r="AB31" s="46">
        <f>[1]!QCRIT(COUNT(Y26:Y30),AA31,AA24,2)</f>
        <v>4.6674615384615388</v>
      </c>
    </row>
    <row r="32" spans="1:32" ht="15.75" thickBot="1" x14ac:dyDescent="0.3">
      <c r="B32" s="22">
        <v>2.5418994413408114E-2</v>
      </c>
      <c r="C32" s="22">
        <v>0.11007427156732041</v>
      </c>
      <c r="D32" s="22">
        <v>9.8674521354933264E-2</v>
      </c>
      <c r="H32" s="22">
        <v>8.5562913907284877E-2</v>
      </c>
      <c r="I32" s="22">
        <v>6.2436028659160647E-2</v>
      </c>
      <c r="J32" s="22">
        <v>9.4395280235987866E-2</v>
      </c>
      <c r="K32" s="22">
        <v>8.7201125175809135E-2</v>
      </c>
      <c r="M32" s="45" t="str">
        <f>K2</f>
        <v>Winter 2015</v>
      </c>
      <c r="N32">
        <f>COUNT(K3:K56)</f>
        <v>35</v>
      </c>
      <c r="O32" s="14">
        <f>SUM(K3:K56)</f>
        <v>4.2151199510200374</v>
      </c>
      <c r="P32" s="14">
        <f>AVERAGE(K3:K56)</f>
        <v>0.12043199860057249</v>
      </c>
      <c r="Q32">
        <f>VAR(K3:K56)</f>
        <v>8.7962582681931384E-4</v>
      </c>
      <c r="R32">
        <f>DEVSQ(K3:K56)</f>
        <v>2.9907278111856742E-2</v>
      </c>
      <c r="S32">
        <f>SQRT(P37/N32)</f>
        <v>1.3888542665063402E-2</v>
      </c>
      <c r="T32">
        <f>P32-S32*TINV(S26,O37)</f>
        <v>8.4304060957253346E-2</v>
      </c>
      <c r="U32">
        <f>P32+S32*TINV(S26,O37)</f>
        <v>0.15655993624389164</v>
      </c>
      <c r="W32" t="s">
        <v>108</v>
      </c>
    </row>
    <row r="33" spans="2:32" ht="15.75" thickTop="1" x14ac:dyDescent="0.25">
      <c r="B33" s="22">
        <v>2.3437499999999889E-2</v>
      </c>
      <c r="C33" s="22">
        <v>0.10499462943071969</v>
      </c>
      <c r="D33" s="22">
        <v>9.5751047277079393E-2</v>
      </c>
      <c r="H33" s="22">
        <v>8.5026117237376964E-2</v>
      </c>
      <c r="I33" s="22">
        <v>4.0494458653026699E-2</v>
      </c>
      <c r="J33" s="22">
        <v>9.3594009983361315E-2</v>
      </c>
      <c r="K33" s="22">
        <v>8.5237258347978906E-2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2:32" ht="15.75" thickBot="1" x14ac:dyDescent="0.3">
      <c r="B34" s="22">
        <v>2.206809583858993E-3</v>
      </c>
      <c r="C34" s="22">
        <v>0.10319479785128649</v>
      </c>
      <c r="D34" s="22">
        <v>8.9663760896637745E-2</v>
      </c>
      <c r="H34" s="22">
        <v>8.3580479913723527E-2</v>
      </c>
      <c r="I34" s="22">
        <v>4.0349344978165891E-2</v>
      </c>
      <c r="J34" s="22">
        <v>9.3317132442284789E-2</v>
      </c>
      <c r="K34" s="22">
        <v>8.1253059226627733E-2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2.9582357736637879E-2</v>
      </c>
      <c r="Z34" s="46">
        <f>SQRT(Z31/AA31/HARMEAN(Y26,Y27))</f>
        <v>1.5114559886392886E-2</v>
      </c>
      <c r="AA34" s="46">
        <f>Y34/Z34</f>
        <v>1.9572093371550865</v>
      </c>
      <c r="AB34" s="46">
        <f>Y34-Z34*AB$31</f>
        <v>-4.0964269203874526E-2</v>
      </c>
      <c r="AC34" s="46">
        <f>Y34+Z34*AB$31</f>
        <v>0.10012898467715028</v>
      </c>
      <c r="AD34" s="46">
        <f>[1]!QDIST(AA34,COUNT($Y$26:$Y$30),AA$31)</f>
        <v>0.63868252515900625</v>
      </c>
      <c r="AE34" s="46">
        <f>Z34*AB$31</f>
        <v>7.0546626940512405E-2</v>
      </c>
      <c r="AF34" s="46">
        <f>Y34*SQRT(AA$31/Z$31)</f>
        <v>0.36003281422624939</v>
      </c>
    </row>
    <row r="35" spans="2:32" ht="15.75" thickTop="1" x14ac:dyDescent="0.25">
      <c r="B35" s="22">
        <v>2.5471217524231093E-4</v>
      </c>
      <c r="C35" s="22">
        <v>0.10314847942754934</v>
      </c>
      <c r="D35" s="22">
        <v>8.8793745346239517E-2</v>
      </c>
      <c r="H35" s="22">
        <v>8.1422924901185634E-2</v>
      </c>
      <c r="I35" s="22">
        <v>3.8511187607573216E-2</v>
      </c>
      <c r="J35" s="22">
        <v>9.2078071182548737E-2</v>
      </c>
      <c r="K35" s="22">
        <v>7.7047413793103314E-2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2.7288642829865761E-3</v>
      </c>
      <c r="Z35" s="21">
        <f>SQRT(Z31/AA31/HARMEAN(Y26,Y28))</f>
        <v>1.5170852669272908E-2</v>
      </c>
      <c r="AA35" s="21">
        <f t="shared" ref="AA35:AA43" si="5">Y35/Z35</f>
        <v>0.1798754718984007</v>
      </c>
      <c r="AB35" s="21">
        <f t="shared" ref="AB35:AB43" si="6">Y35-Z35*AB$31</f>
        <v>-6.8080507056511294E-2</v>
      </c>
      <c r="AC35" s="21">
        <f t="shared" ref="AC35:AC43" si="7">Y35+Z35*AB$31</f>
        <v>7.3538235622484446E-2</v>
      </c>
      <c r="AD35" s="21">
        <f>[1]!QDIST(AA35,COUNT($Y$26:$Y$30),AA$31)</f>
        <v>0.99994055698081397</v>
      </c>
      <c r="AE35" s="21">
        <f t="shared" ref="AE35:AE43" si="8">Z35*AB$31</f>
        <v>7.080937133949787E-2</v>
      </c>
      <c r="AF35" s="21">
        <f t="shared" ref="AF35:AF43" si="9">Y35*SQRT(AA$31/Z$31)</f>
        <v>3.3211710039877808E-2</v>
      </c>
    </row>
    <row r="36" spans="2:32" x14ac:dyDescent="0.25">
      <c r="C36" s="22">
        <v>0.10266159695817523</v>
      </c>
      <c r="D36" s="22">
        <v>8.6014796327658405E-2</v>
      </c>
      <c r="H36" s="22">
        <v>7.9051383399209696E-2</v>
      </c>
      <c r="I36" s="22">
        <v>3.7612838515546532E-2</v>
      </c>
      <c r="J36" s="22">
        <v>8.6623054364989516E-2</v>
      </c>
      <c r="K36" s="22">
        <v>7.5624256837098613E-2</v>
      </c>
      <c r="M36" t="s">
        <v>38</v>
      </c>
      <c r="N36">
        <f>N38-N37</f>
        <v>4.2562436222084443E-2</v>
      </c>
      <c r="O36">
        <f>COUNTA(M28:M32)-1</f>
        <v>4</v>
      </c>
      <c r="P36">
        <f>N36/O36</f>
        <v>1.0640609055521111E-2</v>
      </c>
      <c r="Q36">
        <f>P36/P37</f>
        <v>1.5761047874882215</v>
      </c>
      <c r="R36">
        <f>FDIST(Q36,O36,O37)</f>
        <v>0.18218222900808551</v>
      </c>
      <c r="S36">
        <f>FINV(S26,O36,O37)</f>
        <v>3.4168020459228337</v>
      </c>
      <c r="T36">
        <f>SQRT(DEVSQ(P28:P32)/(P37*O36))</f>
        <v>0.20819410706146715</v>
      </c>
      <c r="U36">
        <f>(N38-O38*P37)/(N38+P37)</f>
        <v>1.1390849293533113E-2</v>
      </c>
      <c r="W36" s="11" t="str">
        <f>W26</f>
        <v>Winter 2014</v>
      </c>
      <c r="X36" s="11" t="str">
        <f>W29</f>
        <v>Autumn 2015</v>
      </c>
      <c r="Y36" s="21">
        <f>ABS(X26-X29)</f>
        <v>2.1918294724709644E-2</v>
      </c>
      <c r="Z36" s="21">
        <f>SQRT(Z31/AA31/HARMEAN(Y26,Y29))</f>
        <v>1.4695158593934419E-2</v>
      </c>
      <c r="AA36" s="21">
        <f t="shared" si="5"/>
        <v>1.4915316894746988</v>
      </c>
      <c r="AB36" s="21">
        <f t="shared" si="6"/>
        <v>-4.6670792814071799E-2</v>
      </c>
      <c r="AC36" s="21">
        <f t="shared" si="7"/>
        <v>9.0507382263491087E-2</v>
      </c>
      <c r="AD36" s="21">
        <f>[1]!QDIST(AA36,COUNT($Y$26:$Y$30),AA$31)</f>
        <v>0.82931113773283038</v>
      </c>
      <c r="AE36" s="21">
        <f t="shared" si="8"/>
        <v>6.8589087538781443E-2</v>
      </c>
      <c r="AF36" s="21">
        <f t="shared" si="9"/>
        <v>0.26675714637187803</v>
      </c>
    </row>
    <row r="37" spans="2:32" x14ac:dyDescent="0.25">
      <c r="C37" s="22">
        <v>9.9458394879369472E-2</v>
      </c>
      <c r="D37" s="22">
        <v>8.489525909592055E-2</v>
      </c>
      <c r="H37" s="22">
        <v>7.8226600985221717E-2</v>
      </c>
      <c r="I37" s="22">
        <v>3.7123462028001875E-2</v>
      </c>
      <c r="J37" s="22">
        <v>8.53916725476358E-2</v>
      </c>
      <c r="K37" s="22">
        <v>7.3829787234042432E-2</v>
      </c>
      <c r="M37" t="s">
        <v>39</v>
      </c>
      <c r="N37">
        <f>SUM(R28:R32)</f>
        <v>1.3164852884771299</v>
      </c>
      <c r="O37">
        <f>O38-O36</f>
        <v>195</v>
      </c>
      <c r="P37">
        <f>N37/O37</f>
        <v>6.7512066075750251E-3</v>
      </c>
      <c r="W37" s="11" t="str">
        <f>W26</f>
        <v>Winter 2014</v>
      </c>
      <c r="X37" s="11" t="str">
        <f>W30</f>
        <v>Winter 2015</v>
      </c>
      <c r="Y37" s="21">
        <f>ABS(X26-X30)</f>
        <v>3.4615481071600271E-2</v>
      </c>
      <c r="Z37" s="21">
        <f>SQRT(Z31/AA31/HARMEAN(Y26,Y30))</f>
        <v>1.5807666573158942E-2</v>
      </c>
      <c r="AA37" s="21">
        <f t="shared" si="5"/>
        <v>2.1897906886761245</v>
      </c>
      <c r="AB37" s="21">
        <f t="shared" si="6"/>
        <v>-3.9166194671443208E-2</v>
      </c>
      <c r="AC37" s="21">
        <f t="shared" si="7"/>
        <v>0.10839715681464375</v>
      </c>
      <c r="AD37" s="21">
        <f>[1]!QDIST(AA37,COUNT($Y$26:$Y$30),AA$31)</f>
        <v>0.53236196149656734</v>
      </c>
      <c r="AE37" s="21">
        <f t="shared" si="8"/>
        <v>7.3781675743043479E-2</v>
      </c>
      <c r="AF37" s="21">
        <f t="shared" si="9"/>
        <v>0.42128856587278007</v>
      </c>
    </row>
    <row r="38" spans="2:32" x14ac:dyDescent="0.25">
      <c r="C38" s="22">
        <v>8.496732026143794E-2</v>
      </c>
      <c r="D38" s="22">
        <v>8.4250837721397853E-2</v>
      </c>
      <c r="H38" s="22">
        <v>7.4007220216606218E-2</v>
      </c>
      <c r="I38" s="22">
        <v>3.5532994923858197E-2</v>
      </c>
      <c r="J38" s="22">
        <v>8.5278796064055307E-2</v>
      </c>
      <c r="M38" s="41" t="s">
        <v>40</v>
      </c>
      <c r="N38" s="41">
        <f>DEVSQ(G3:K56)</f>
        <v>1.3590477246992143</v>
      </c>
      <c r="O38" s="41">
        <f>COUNT(G3:K56)-1</f>
        <v>199</v>
      </c>
      <c r="P38" s="41">
        <f>N38/O38</f>
        <v>6.8293855512523332E-3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3.2311222019624455E-2</v>
      </c>
      <c r="Z38" s="21">
        <f>SQRT(Z31/AA31/HARMEAN(Y27,Y28))</f>
        <v>1.2317940722989994E-2</v>
      </c>
      <c r="AA38" s="21">
        <f t="shared" si="5"/>
        <v>2.6231025742248737</v>
      </c>
      <c r="AB38" s="21">
        <f t="shared" si="6"/>
        <v>-2.5182292537980461E-2</v>
      </c>
      <c r="AC38" s="21">
        <f t="shared" si="7"/>
        <v>8.9804736577229372E-2</v>
      </c>
      <c r="AD38" s="21">
        <f>[1]!QDIST(AA38,COUNT($Y$26:$Y$30),AA$31)</f>
        <v>0.34541609643412274</v>
      </c>
      <c r="AE38" s="21">
        <f t="shared" si="8"/>
        <v>5.7493514557604916E-2</v>
      </c>
      <c r="AF38" s="21">
        <f t="shared" si="9"/>
        <v>0.39324452426612722</v>
      </c>
    </row>
    <row r="39" spans="2:32" x14ac:dyDescent="0.25">
      <c r="C39" s="22">
        <v>8.4136454030900865E-2</v>
      </c>
      <c r="D39" s="22">
        <v>8.2684411723063844E-2</v>
      </c>
      <c r="H39" s="22">
        <v>6.9071531051445256E-2</v>
      </c>
      <c r="I39" s="22">
        <v>3.3478893740902738E-2</v>
      </c>
      <c r="J39" s="22">
        <v>8.1152460984393993E-2</v>
      </c>
      <c r="W39" s="11" t="str">
        <f>W27</f>
        <v>Spring 2014</v>
      </c>
      <c r="X39" s="11" t="str">
        <f>W29</f>
        <v>Autumn 2015</v>
      </c>
      <c r="Y39" s="21">
        <f>ABS(X27-X29)</f>
        <v>7.6640630119282349E-3</v>
      </c>
      <c r="Z39" s="21">
        <f>SQRT(Z31/AA31/HARMEAN(Y27,Y29))</f>
        <v>1.1727087406649401E-2</v>
      </c>
      <c r="AA39" s="21">
        <f t="shared" si="5"/>
        <v>0.65353508046530107</v>
      </c>
      <c r="AB39" s="21">
        <f t="shared" si="6"/>
        <v>-4.7071666416784515E-2</v>
      </c>
      <c r="AC39" s="21">
        <f t="shared" si="7"/>
        <v>6.2399792440640985E-2</v>
      </c>
      <c r="AD39" s="21">
        <f>[1]!QDIST(AA39,COUNT($Y$26:$Y$30),AA$31)</f>
        <v>0.99056282738015433</v>
      </c>
      <c r="AE39" s="21">
        <f t="shared" si="8"/>
        <v>5.473572942871275E-2</v>
      </c>
      <c r="AF39" s="21">
        <f t="shared" si="9"/>
        <v>9.3275667854371358E-2</v>
      </c>
    </row>
    <row r="40" spans="2:32" x14ac:dyDescent="0.25">
      <c r="C40" s="22">
        <v>8.0547375714533187E-2</v>
      </c>
      <c r="D40" s="22">
        <v>7.6276399425876495E-2</v>
      </c>
      <c r="H40" s="22">
        <v>6.9002123142250515E-2</v>
      </c>
      <c r="I40" s="22">
        <v>3.0848963474826796E-2</v>
      </c>
      <c r="J40" s="22">
        <v>7.9926079926079918E-2</v>
      </c>
      <c r="W40" s="11" t="str">
        <f>W27</f>
        <v>Spring 2014</v>
      </c>
      <c r="X40" s="11" t="str">
        <f>W30</f>
        <v>Winter 2015</v>
      </c>
      <c r="Y40" s="21">
        <f>ABS(X27-X30)</f>
        <v>5.0331233349623916E-3</v>
      </c>
      <c r="Z40" s="21">
        <f>SQRT(Z31/AA31/HARMEAN(Y27,Y30))</f>
        <v>1.3094243599020021E-2</v>
      </c>
      <c r="AA40" s="21">
        <f t="shared" si="5"/>
        <v>0.38437679098463334</v>
      </c>
      <c r="AB40" s="21">
        <f t="shared" si="6"/>
        <v>-5.6083755038709757E-2</v>
      </c>
      <c r="AC40" s="21">
        <f t="shared" si="7"/>
        <v>6.615000170863454E-2</v>
      </c>
      <c r="AD40" s="21">
        <f>[1]!QDIST(AA40,COUNT($Y$26:$Y$30),AA$31)</f>
        <v>0.99879398731438207</v>
      </c>
      <c r="AE40" s="21">
        <f t="shared" si="8"/>
        <v>6.1116878373672148E-2</v>
      </c>
      <c r="AF40" s="21">
        <f t="shared" si="9"/>
        <v>6.1255751646530687E-2</v>
      </c>
    </row>
    <row r="41" spans="2:32" x14ac:dyDescent="0.25">
      <c r="C41" s="22">
        <v>7.9559199032388173E-2</v>
      </c>
      <c r="D41" s="22">
        <v>7.5876989646113335E-2</v>
      </c>
      <c r="H41" s="22">
        <v>6.364801366937245E-2</v>
      </c>
      <c r="I41" s="22">
        <v>3.0614016055543036E-2</v>
      </c>
      <c r="J41" s="22">
        <v>7.8398510242085551E-2</v>
      </c>
      <c r="W41" s="11" t="str">
        <f>W28</f>
        <v>Summer 2014/2015</v>
      </c>
      <c r="X41" s="11" t="str">
        <f>W29</f>
        <v>Autumn 2015</v>
      </c>
      <c r="Y41" s="21">
        <f>ABS(X28-X29)</f>
        <v>2.464715900769622E-2</v>
      </c>
      <c r="Z41" s="21">
        <f>SQRT(Z31/AA31/HARMEAN(Y28,Y29))</f>
        <v>1.1799552076101151E-2</v>
      </c>
      <c r="AA41" s="21">
        <f t="shared" si="5"/>
        <v>2.0888215797290011</v>
      </c>
      <c r="AB41" s="21">
        <f t="shared" si="6"/>
        <v>-3.0426796478579904E-2</v>
      </c>
      <c r="AC41" s="21">
        <f t="shared" si="7"/>
        <v>7.9721114493972345E-2</v>
      </c>
      <c r="AD41" s="21">
        <f>[1]!QDIST(AA41,COUNT($Y$26:$Y$30),AA$31)</f>
        <v>0.57863686903565914</v>
      </c>
      <c r="AE41" s="21">
        <f t="shared" si="8"/>
        <v>5.5073955486276124E-2</v>
      </c>
      <c r="AF41" s="21">
        <f t="shared" si="9"/>
        <v>0.29996885641175586</v>
      </c>
    </row>
    <row r="42" spans="2:32" x14ac:dyDescent="0.25">
      <c r="C42" s="22">
        <v>7.1324599708879055E-2</v>
      </c>
      <c r="D42" s="22">
        <v>7.564575645756455E-2</v>
      </c>
      <c r="H42" s="22">
        <v>5.0861532073904758E-2</v>
      </c>
      <c r="I42" s="22">
        <v>2.8624192059095277E-2</v>
      </c>
      <c r="J42" s="22">
        <v>7.1475266942689242E-2</v>
      </c>
      <c r="W42" s="11" t="str">
        <f>W28</f>
        <v>Summer 2014/2015</v>
      </c>
      <c r="X42" s="11" t="str">
        <f>W30</f>
        <v>Winter 2015</v>
      </c>
      <c r="Y42" s="21">
        <f>ABS(X28-X30)</f>
        <v>3.7344345354586847E-2</v>
      </c>
      <c r="Z42" s="21">
        <f>SQRT(Z31/AA31/HARMEAN(Y28,Y30))</f>
        <v>1.3159181797661467E-2</v>
      </c>
      <c r="AA42" s="21">
        <f t="shared" si="5"/>
        <v>2.837892653874829</v>
      </c>
      <c r="AB42" s="21">
        <f t="shared" si="6"/>
        <v>-2.407562956362122E-2</v>
      </c>
      <c r="AC42" s="21">
        <f t="shared" si="7"/>
        <v>9.8764320272794914E-2</v>
      </c>
      <c r="AD42" s="21">
        <f>[1]!QDIST(AA42,COUNT($Y$26:$Y$30),AA$31)</f>
        <v>0.26665271827972958</v>
      </c>
      <c r="AE42" s="21">
        <f t="shared" si="8"/>
        <v>6.1419974918208067E-2</v>
      </c>
      <c r="AF42" s="21">
        <f t="shared" si="9"/>
        <v>0.4545002759126579</v>
      </c>
    </row>
    <row r="43" spans="2:32" x14ac:dyDescent="0.25">
      <c r="C43" s="22">
        <v>6.9606486058928274E-2</v>
      </c>
      <c r="D43" s="22">
        <v>7.1841598037497789E-2</v>
      </c>
      <c r="H43" s="22">
        <v>4.7080218225904358E-2</v>
      </c>
      <c r="I43" s="22">
        <v>2.5260316236020097E-2</v>
      </c>
      <c r="J43" s="22">
        <v>6.3917080544158789E-2</v>
      </c>
      <c r="W43" s="48" t="str">
        <f>W29</f>
        <v>Autumn 2015</v>
      </c>
      <c r="X43" s="48" t="str">
        <f>W30</f>
        <v>Winter 2015</v>
      </c>
      <c r="Y43" s="41">
        <f>ABS(X29-X30)</f>
        <v>1.2697186346890627E-2</v>
      </c>
      <c r="Z43" s="41">
        <f>SQRT(Z31/AA31/HARMEAN(Y29,Y30))</f>
        <v>1.2607814282103166E-2</v>
      </c>
      <c r="AA43" s="41">
        <f t="shared" si="5"/>
        <v>1.0070886247836253</v>
      </c>
      <c r="AB43" s="41">
        <f t="shared" si="6"/>
        <v>-4.6149301898891978E-2</v>
      </c>
      <c r="AC43" s="41">
        <f t="shared" si="7"/>
        <v>7.1543674592673231E-2</v>
      </c>
      <c r="AD43" s="41">
        <f>[1]!QDIST(AA43,COUNT($Y$26:$Y$30),AA$31)</f>
        <v>0.9535409453990451</v>
      </c>
      <c r="AE43" s="41">
        <f t="shared" si="8"/>
        <v>5.8846488245782605E-2</v>
      </c>
      <c r="AF43" s="41">
        <f t="shared" si="9"/>
        <v>0.15453141950090205</v>
      </c>
    </row>
    <row r="44" spans="2:32" x14ac:dyDescent="0.25">
      <c r="C44" s="22">
        <v>6.8584070796460117E-2</v>
      </c>
      <c r="D44" s="22">
        <v>6.2096941959642105E-2</v>
      </c>
      <c r="H44" s="22">
        <v>4.5215562565720457E-2</v>
      </c>
      <c r="I44" s="22">
        <v>1.7425227568270807E-2</v>
      </c>
      <c r="J44" s="22">
        <v>6.3674812030075412E-2</v>
      </c>
    </row>
    <row r="45" spans="2:32" x14ac:dyDescent="0.25">
      <c r="C45" s="22">
        <v>6.72492401215804E-2</v>
      </c>
      <c r="D45" s="22">
        <v>3.8822461026184474E-2</v>
      </c>
      <c r="H45" s="22">
        <v>1.183162684869199E-2</v>
      </c>
      <c r="I45" s="22">
        <v>1.6648507300065618E-2</v>
      </c>
      <c r="J45" s="22">
        <v>6.1120196238757085E-2</v>
      </c>
      <c r="M45" s="1" t="s">
        <v>70</v>
      </c>
      <c r="U45" s="2" t="s">
        <v>74</v>
      </c>
    </row>
    <row r="46" spans="2:32" x14ac:dyDescent="0.25">
      <c r="C46" s="22">
        <v>6.6898014266435268E-2</v>
      </c>
      <c r="H46" s="22">
        <v>3.5674470457078833E-3</v>
      </c>
      <c r="I46" s="22">
        <v>1.210474308300391E-2</v>
      </c>
      <c r="J46" s="22">
        <v>5.9711007224819479E-2</v>
      </c>
      <c r="M46" s="2" t="s">
        <v>65</v>
      </c>
    </row>
    <row r="47" spans="2:32" ht="30.75" thickBot="1" x14ac:dyDescent="0.3">
      <c r="C47" s="22">
        <v>6.4716489681426626E-2</v>
      </c>
      <c r="H47" s="22">
        <v>3.491271820448727E-3</v>
      </c>
      <c r="J47" s="22">
        <v>5.4689564068692409E-2</v>
      </c>
      <c r="M47" t="s">
        <v>56</v>
      </c>
      <c r="U47" s="35" t="s">
        <v>75</v>
      </c>
      <c r="V47" s="19" t="s">
        <v>65</v>
      </c>
      <c r="W47" s="19" t="s">
        <v>20</v>
      </c>
      <c r="X47" s="19" t="s">
        <v>21</v>
      </c>
      <c r="Y47" s="20" t="s">
        <v>22</v>
      </c>
      <c r="Z47" s="19" t="s">
        <v>23</v>
      </c>
      <c r="AA47" s="19" t="s">
        <v>24</v>
      </c>
    </row>
    <row r="48" spans="2:32" ht="45.75" thickBot="1" x14ac:dyDescent="0.3">
      <c r="C48" s="22">
        <v>6.4231301939057905E-2</v>
      </c>
      <c r="J48" s="22">
        <v>5.0833672224481097E-2</v>
      </c>
      <c r="U48" s="36" t="s">
        <v>132</v>
      </c>
      <c r="V48" t="str">
        <f>IF(V56&lt;=Summary!$B$4,Summary!$A$4,IF(V56&lt;=Summary!$B$5,Summary!$A$5,IF(V56&lt;=Summary!$B$6,Summary!$A$6,Summary!$A$7)))</f>
        <v>**</v>
      </c>
      <c r="W48" t="str">
        <f>IF(W56&lt;=Summary!$B$4,Summary!$A$4,IF(W56&lt;=Summary!$B$5,Summary!$A$5,IF(W56&lt;=Summary!$B$6,Summary!$A$6,Summary!$A$7)))</f>
        <v>**</v>
      </c>
      <c r="X48" t="str">
        <f>IF(X56&lt;=Summary!$B$4,Summary!$A$4,IF(X56&lt;=Summary!$B$5,Summary!$A$5,IF(X56&lt;=Summary!$B$6,Summary!$A$6,Summary!$A$7)))</f>
        <v>-</v>
      </c>
      <c r="Y48" t="str">
        <f>IF(Y56&lt;=Summary!$B$4,Summary!$A$4,IF(Y56&lt;=Summary!$B$5,Summary!$A$5,IF(Y56&lt;=Summary!$B$6,Summary!$A$6,Summary!$A$7)))</f>
        <v>***</v>
      </c>
      <c r="Z48" t="str">
        <f>IF(Z56&lt;=Summary!$B$4,Summary!$A$4,IF(Z56&lt;=Summary!$B$5,Summary!$A$5,IF(Z56&lt;=Summary!$B$6,Summary!$A$6,Summary!$A$7)))</f>
        <v>-</v>
      </c>
      <c r="AA48" t="str">
        <f>IF(AA56&lt;=Summary!$B$4,Summary!$A$4,IF(AA56&lt;=Summary!$B$5,Summary!$A$5,IF(AA56&lt;=Summary!$B$6,Summary!$A$6,Summary!$A$7)))</f>
        <v>-</v>
      </c>
    </row>
    <row r="49" spans="1:27" x14ac:dyDescent="0.25">
      <c r="C49" s="22">
        <v>6.2620281273131018E-2</v>
      </c>
      <c r="J49" s="22">
        <v>4.9986114968064377E-2</v>
      </c>
      <c r="M49" s="25"/>
      <c r="N49" s="25" t="s">
        <v>68</v>
      </c>
      <c r="O49" s="25" t="s">
        <v>69</v>
      </c>
      <c r="U49" s="37" t="s">
        <v>77</v>
      </c>
      <c r="V49" t="s">
        <v>68</v>
      </c>
      <c r="W49" t="s">
        <v>68</v>
      </c>
      <c r="X49" t="s">
        <v>69</v>
      </c>
      <c r="Y49" t="s">
        <v>68</v>
      </c>
      <c r="Z49" t="s">
        <v>68</v>
      </c>
      <c r="AA49" t="s">
        <v>68</v>
      </c>
    </row>
    <row r="50" spans="1:27" x14ac:dyDescent="0.25">
      <c r="C50" s="22">
        <v>6.2301767104667061E-2</v>
      </c>
      <c r="J50" s="22">
        <v>4.9446749654218469E-2</v>
      </c>
      <c r="M50" s="23" t="s">
        <v>57</v>
      </c>
      <c r="N50" s="23">
        <v>0.11894569753204316</v>
      </c>
      <c r="O50" s="23">
        <v>0.10384784664066038</v>
      </c>
      <c r="U50" s="37" t="s">
        <v>78</v>
      </c>
      <c r="V50" t="s">
        <v>69</v>
      </c>
      <c r="W50" t="s">
        <v>69</v>
      </c>
      <c r="X50" t="s">
        <v>68</v>
      </c>
      <c r="Y50" t="s">
        <v>69</v>
      </c>
      <c r="Z50" t="s">
        <v>69</v>
      </c>
      <c r="AA50" t="s">
        <v>69</v>
      </c>
    </row>
    <row r="51" spans="1:27" x14ac:dyDescent="0.25">
      <c r="C51" s="22">
        <v>6.167322130854469E-2</v>
      </c>
      <c r="J51" s="22">
        <v>4.9266247379455064E-2</v>
      </c>
      <c r="M51" s="23" t="s">
        <v>31</v>
      </c>
      <c r="N51" s="23">
        <v>4.8668966817211751E-3</v>
      </c>
      <c r="O51" s="23">
        <v>6.8293855512523401E-3</v>
      </c>
      <c r="U51" s="38" t="s">
        <v>79</v>
      </c>
      <c r="V51" s="33">
        <v>0.11894569753204316</v>
      </c>
      <c r="W51" s="33">
        <v>0.13688960086967733</v>
      </c>
      <c r="X51" s="33">
        <v>0.1153988752656101</v>
      </c>
      <c r="Y51" s="33">
        <v>0.11076048676502448</v>
      </c>
      <c r="Z51" s="33">
        <v>0.12087798675195138</v>
      </c>
      <c r="AA51" s="33">
        <v>0.13955579330414378</v>
      </c>
    </row>
    <row r="52" spans="1:27" x14ac:dyDescent="0.25">
      <c r="C52" s="22">
        <v>6.0931399888454973E-2</v>
      </c>
      <c r="J52" s="22">
        <v>4.8959827833572445E-2</v>
      </c>
      <c r="M52" s="23" t="s">
        <v>58</v>
      </c>
      <c r="N52" s="23">
        <v>173</v>
      </c>
      <c r="O52" s="23">
        <v>200</v>
      </c>
      <c r="U52" s="38" t="s">
        <v>80</v>
      </c>
      <c r="V52" s="33">
        <v>0.10384784664066038</v>
      </c>
      <c r="W52" s="33">
        <v>8.5816517528972222E-2</v>
      </c>
      <c r="X52" s="33">
        <v>0.10370955719606879</v>
      </c>
      <c r="Y52" s="33">
        <v>8.3087653245985646E-2</v>
      </c>
      <c r="Z52" s="33">
        <v>0.10773481225368187</v>
      </c>
      <c r="AA52" s="33">
        <v>0.12043199860057249</v>
      </c>
    </row>
    <row r="53" spans="1:27" x14ac:dyDescent="0.25">
      <c r="C53" s="22">
        <v>5.9547244094488083E-2</v>
      </c>
      <c r="J53" s="22">
        <v>4.6156709473292645E-2</v>
      </c>
      <c r="M53" s="23" t="s">
        <v>59</v>
      </c>
      <c r="N53" s="23">
        <v>0</v>
      </c>
      <c r="O53" s="23"/>
      <c r="U53" s="38" t="s">
        <v>81</v>
      </c>
      <c r="V53" s="33">
        <v>4.8668966817211751E-3</v>
      </c>
      <c r="W53" s="33">
        <v>1.4028369603336886E-2</v>
      </c>
      <c r="X53" s="33">
        <v>1.182061506270014E-2</v>
      </c>
      <c r="Y53" s="33">
        <v>2.5247747985751154E-3</v>
      </c>
      <c r="Z53" s="33">
        <v>1.6911868197789094E-3</v>
      </c>
      <c r="AA53" s="33">
        <v>9.6026326699639418E-3</v>
      </c>
    </row>
    <row r="54" spans="1:27" x14ac:dyDescent="0.25">
      <c r="C54" s="22">
        <v>5.7528617552098815E-2</v>
      </c>
      <c r="J54" s="22">
        <v>4.140608151822267E-2</v>
      </c>
      <c r="M54" s="23" t="s">
        <v>34</v>
      </c>
      <c r="N54" s="23">
        <v>371</v>
      </c>
      <c r="O54" s="23"/>
      <c r="U54" s="38" t="s">
        <v>82</v>
      </c>
      <c r="V54" s="33">
        <v>6.8293855512523401E-3</v>
      </c>
      <c r="W54" s="33">
        <v>2.5281922628678987E-3</v>
      </c>
      <c r="X54" s="33">
        <v>3.7306929429146794E-3</v>
      </c>
      <c r="Y54" s="33">
        <v>2.7737883100645185E-3</v>
      </c>
      <c r="Z54" s="33">
        <v>1.1209547410442779E-2</v>
      </c>
      <c r="AA54" s="33">
        <v>8.7962582681931384E-4</v>
      </c>
    </row>
    <row r="55" spans="1:27" x14ac:dyDescent="0.25">
      <c r="C55" s="22">
        <v>5.5278387547395558E-2</v>
      </c>
      <c r="J55" s="22">
        <v>1.7805475183620967E-3</v>
      </c>
      <c r="M55" s="23" t="s">
        <v>60</v>
      </c>
      <c r="N55" s="23">
        <v>1.9131249936834214</v>
      </c>
      <c r="O55" s="23"/>
      <c r="U55" s="39" t="s">
        <v>60</v>
      </c>
      <c r="V55" s="33">
        <v>1.9131249936834214</v>
      </c>
      <c r="W55" s="33">
        <v>1.7875472094470068</v>
      </c>
      <c r="X55" s="33">
        <v>0.60304579610916409</v>
      </c>
      <c r="Y55" s="33">
        <v>2.6304083098089763</v>
      </c>
      <c r="Z55" s="33">
        <v>0.8364255596716339</v>
      </c>
      <c r="AA55" s="33">
        <v>0.92737645988297346</v>
      </c>
    </row>
    <row r="56" spans="1:27" x14ac:dyDescent="0.25">
      <c r="J56" s="22">
        <v>9.2233905183525255E-4</v>
      </c>
      <c r="M56" s="23" t="s">
        <v>61</v>
      </c>
      <c r="N56" s="23">
        <v>2.8250770181108269E-2</v>
      </c>
      <c r="O56" s="23"/>
      <c r="U56" s="39" t="s">
        <v>83</v>
      </c>
      <c r="V56" s="33">
        <v>2.8250770181108269E-2</v>
      </c>
      <c r="W56" s="33">
        <v>4.2989717678524511E-2</v>
      </c>
      <c r="X56" s="33">
        <v>0.27418657850475975</v>
      </c>
      <c r="Y56" s="33">
        <v>5.0158045063988903E-3</v>
      </c>
      <c r="Z56" s="33">
        <v>0.20284150126964057</v>
      </c>
      <c r="AA56" s="33">
        <v>0.18113028512783758</v>
      </c>
    </row>
    <row r="57" spans="1:27" x14ac:dyDescent="0.25">
      <c r="A57" s="29">
        <f>AVERAGE(A3:A22)</f>
        <v>0.13688960086967733</v>
      </c>
      <c r="B57" s="29">
        <f>AVERAGE(B3:B35)</f>
        <v>0.10370955719606879</v>
      </c>
      <c r="C57" s="29">
        <f>AVERAGE(C3:C55)</f>
        <v>0.11076048676502448</v>
      </c>
      <c r="D57" s="29">
        <f>AVERAGE(D3:D45)</f>
        <v>0.12087798675195138</v>
      </c>
      <c r="E57" s="29">
        <f>AVERAGE(E3:E26)</f>
        <v>0.13955579330414378</v>
      </c>
      <c r="G57" s="29">
        <f>AVERAGE(G3:G24)</f>
        <v>8.5816517528972222E-2</v>
      </c>
      <c r="H57" s="29">
        <f>AVERAGE(H3:H47)</f>
        <v>0.1153988752656101</v>
      </c>
      <c r="I57" s="29">
        <f>AVERAGE(I3:I46)</f>
        <v>8.3087653245985646E-2</v>
      </c>
      <c r="J57" s="29">
        <f>AVERAGE(J3:J56)</f>
        <v>0.10773481225368187</v>
      </c>
      <c r="K57" s="29">
        <f>AVERAGE(K3:K37)</f>
        <v>0.12043199860057249</v>
      </c>
      <c r="M57" s="23" t="s">
        <v>62</v>
      </c>
      <c r="N57" s="23">
        <v>1.283837617930448</v>
      </c>
      <c r="O57" s="23"/>
      <c r="U57" s="39" t="s">
        <v>62</v>
      </c>
      <c r="V57" s="34">
        <v>1.283837617930448</v>
      </c>
      <c r="W57" s="34">
        <v>1.3163450726738706</v>
      </c>
      <c r="X57" s="34">
        <v>1.2934205074909773</v>
      </c>
      <c r="Y57" s="34">
        <v>1.2910288987408942</v>
      </c>
      <c r="Z57" s="34">
        <v>1.2934205074909773</v>
      </c>
      <c r="AA57" s="34">
        <v>1.3149718642705173</v>
      </c>
    </row>
    <row r="58" spans="1:27" x14ac:dyDescent="0.25">
      <c r="M58" s="23" t="s">
        <v>63</v>
      </c>
      <c r="N58" s="23">
        <v>5.6501540362216537E-2</v>
      </c>
      <c r="O58" s="23"/>
    </row>
    <row r="59" spans="1:27" ht="15.75" thickBot="1" x14ac:dyDescent="0.3">
      <c r="M59" s="24" t="s">
        <v>64</v>
      </c>
      <c r="N59" s="24">
        <v>1.6489711588604912</v>
      </c>
      <c r="O59" s="24"/>
    </row>
    <row r="60" spans="1:27" x14ac:dyDescent="0.25">
      <c r="A60" s="108" t="s">
        <v>66</v>
      </c>
      <c r="B60" s="108"/>
    </row>
    <row r="61" spans="1:27" ht="15.75" thickBot="1" x14ac:dyDescent="0.3">
      <c r="A61" s="28" t="s">
        <v>67</v>
      </c>
      <c r="B61" s="28" t="s">
        <v>25</v>
      </c>
      <c r="D61" t="s">
        <v>71</v>
      </c>
      <c r="E61" s="14">
        <f>AVERAGE(A62:A234)</f>
        <v>0.11894569753204316</v>
      </c>
      <c r="I61" s="1"/>
      <c r="M61" s="2" t="s">
        <v>20</v>
      </c>
    </row>
    <row r="62" spans="1:27" x14ac:dyDescent="0.25">
      <c r="A62" s="22">
        <v>0.41554271034039769</v>
      </c>
      <c r="B62" s="22">
        <v>0.18354430379746833</v>
      </c>
      <c r="D62" t="s">
        <v>72</v>
      </c>
      <c r="E62" s="14">
        <f>AVERAGE(B62:B261)</f>
        <v>0.10384784664066038</v>
      </c>
      <c r="I62" s="2"/>
      <c r="M62" t="s">
        <v>56</v>
      </c>
    </row>
    <row r="63" spans="1:27" ht="15.75" thickBot="1" x14ac:dyDescent="0.3">
      <c r="A63" s="22">
        <v>0.26222222222222169</v>
      </c>
      <c r="B63" s="22">
        <v>0.14145704018294702</v>
      </c>
    </row>
    <row r="64" spans="1:27" x14ac:dyDescent="0.25">
      <c r="A64" s="22">
        <v>0.26000000000000068</v>
      </c>
      <c r="B64" s="22">
        <v>0.14007516228219996</v>
      </c>
      <c r="M64" s="25"/>
      <c r="N64" s="25" t="s">
        <v>68</v>
      </c>
      <c r="O64" s="25" t="s">
        <v>69</v>
      </c>
    </row>
    <row r="65" spans="1:15" x14ac:dyDescent="0.25">
      <c r="A65" s="22">
        <v>0.24027777777777792</v>
      </c>
      <c r="B65" s="22">
        <v>0.12843711193897467</v>
      </c>
      <c r="M65" s="23" t="s">
        <v>57</v>
      </c>
      <c r="N65" s="23">
        <v>0.13688960086967733</v>
      </c>
      <c r="O65" s="23">
        <v>8.5816517528972222E-2</v>
      </c>
    </row>
    <row r="66" spans="1:15" x14ac:dyDescent="0.25">
      <c r="A66" s="22">
        <v>0.23493516399694947</v>
      </c>
      <c r="B66" s="22">
        <v>0.12769010043041606</v>
      </c>
      <c r="M66" s="23" t="s">
        <v>31</v>
      </c>
      <c r="N66" s="23">
        <v>1.4028369603336886E-2</v>
      </c>
      <c r="O66" s="23">
        <v>2.5281922628678987E-3</v>
      </c>
    </row>
    <row r="67" spans="1:15" x14ac:dyDescent="0.25">
      <c r="A67" s="22">
        <v>0.20988372093023233</v>
      </c>
      <c r="B67" s="22">
        <v>0.11606946581666266</v>
      </c>
      <c r="M67" s="23" t="s">
        <v>58</v>
      </c>
      <c r="N67" s="23">
        <v>20</v>
      </c>
      <c r="O67" s="23">
        <v>22</v>
      </c>
    </row>
    <row r="68" spans="1:15" x14ac:dyDescent="0.25">
      <c r="A68" s="22">
        <v>0.20321543408360165</v>
      </c>
      <c r="B68" s="22">
        <v>0.11339944063056184</v>
      </c>
      <c r="M68" s="23" t="s">
        <v>59</v>
      </c>
      <c r="N68" s="23">
        <v>0</v>
      </c>
      <c r="O68" s="23"/>
    </row>
    <row r="69" spans="1:15" x14ac:dyDescent="0.25">
      <c r="A69" s="22">
        <v>0.17250090220137126</v>
      </c>
      <c r="B69" s="22">
        <v>0.11226666666666651</v>
      </c>
      <c r="M69" s="23" t="s">
        <v>34</v>
      </c>
      <c r="N69" s="23">
        <v>25</v>
      </c>
      <c r="O69" s="23"/>
    </row>
    <row r="70" spans="1:15" x14ac:dyDescent="0.25">
      <c r="A70" s="22">
        <v>0.17052980132450357</v>
      </c>
      <c r="B70" s="22">
        <v>0.10571757482732158</v>
      </c>
      <c r="M70" s="23" t="s">
        <v>60</v>
      </c>
      <c r="N70" s="23">
        <v>1.7875472094470068</v>
      </c>
      <c r="O70" s="23"/>
    </row>
    <row r="71" spans="1:15" x14ac:dyDescent="0.25">
      <c r="A71" s="22">
        <v>0.16764308246958126</v>
      </c>
      <c r="B71" s="22">
        <v>0.10087173100871727</v>
      </c>
      <c r="M71" s="23" t="s">
        <v>61</v>
      </c>
      <c r="N71" s="23">
        <v>4.2989717678524511E-2</v>
      </c>
      <c r="O71" s="23"/>
    </row>
    <row r="72" spans="1:15" x14ac:dyDescent="0.25">
      <c r="A72" s="22">
        <v>0.15087918321043725</v>
      </c>
      <c r="B72" s="22">
        <v>9.9946457255041699E-2</v>
      </c>
      <c r="M72" s="23" t="s">
        <v>62</v>
      </c>
      <c r="N72" s="23">
        <v>1.3163450726738706</v>
      </c>
      <c r="O72" s="23"/>
    </row>
    <row r="73" spans="1:15" x14ac:dyDescent="0.25">
      <c r="A73" s="22">
        <v>0.1468946266573623</v>
      </c>
      <c r="B73" s="22">
        <v>9.9638616417140224E-2</v>
      </c>
      <c r="M73" s="23" t="s">
        <v>63</v>
      </c>
      <c r="N73" s="23">
        <v>8.5979435357049022E-2</v>
      </c>
      <c r="O73" s="23"/>
    </row>
    <row r="74" spans="1:15" ht="15.75" thickBot="1" x14ac:dyDescent="0.3">
      <c r="A74" s="22">
        <v>3.6204059243006403E-2</v>
      </c>
      <c r="B74" s="22">
        <v>9.7545626179987521E-2</v>
      </c>
      <c r="M74" s="24" t="s">
        <v>64</v>
      </c>
      <c r="N74" s="24">
        <v>1.7081407612518986</v>
      </c>
      <c r="O74" s="24"/>
    </row>
    <row r="75" spans="1:15" x14ac:dyDescent="0.25">
      <c r="A75" s="22">
        <v>2.69254852849099E-2</v>
      </c>
      <c r="B75" s="22">
        <v>8.4413531457477209E-2</v>
      </c>
    </row>
    <row r="76" spans="1:15" x14ac:dyDescent="0.25">
      <c r="A76" s="22">
        <v>2.4646040901940558E-2</v>
      </c>
      <c r="B76" s="22">
        <v>6.9651741293532465E-2</v>
      </c>
      <c r="M76" s="2" t="s">
        <v>21</v>
      </c>
    </row>
    <row r="77" spans="1:15" x14ac:dyDescent="0.25">
      <c r="A77" s="22">
        <v>7.2727272727273196E-3</v>
      </c>
      <c r="B77" s="22">
        <v>6.2100456621004718E-2</v>
      </c>
      <c r="I77" s="2"/>
      <c r="M77" t="s">
        <v>56</v>
      </c>
    </row>
    <row r="78" spans="1:15" ht="15.75" thickBot="1" x14ac:dyDescent="0.3">
      <c r="A78" s="22">
        <v>2.9088558500324213E-3</v>
      </c>
      <c r="B78" s="22">
        <v>4.3141592920354022E-2</v>
      </c>
    </row>
    <row r="79" spans="1:15" x14ac:dyDescent="0.25">
      <c r="A79" s="22">
        <v>2.8517110266156331E-3</v>
      </c>
      <c r="B79" s="22">
        <v>3.0530164533820514E-2</v>
      </c>
      <c r="M79" s="25"/>
      <c r="N79" s="25" t="s">
        <v>69</v>
      </c>
      <c r="O79" s="25" t="s">
        <v>68</v>
      </c>
    </row>
    <row r="80" spans="1:15" x14ac:dyDescent="0.25">
      <c r="A80" s="22">
        <v>2.4585125998770607E-3</v>
      </c>
      <c r="B80" s="22">
        <v>2.5018811136192753E-2</v>
      </c>
      <c r="M80" s="23" t="s">
        <v>57</v>
      </c>
      <c r="N80" s="23">
        <v>0.1153988752656101</v>
      </c>
      <c r="O80" s="23">
        <v>0.10370955719606879</v>
      </c>
    </row>
    <row r="81" spans="1:15" x14ac:dyDescent="0.25">
      <c r="A81" s="22">
        <v>0</v>
      </c>
      <c r="B81" s="22">
        <v>3.6772658446895257E-3</v>
      </c>
      <c r="M81" s="23" t="s">
        <v>31</v>
      </c>
      <c r="N81" s="23">
        <v>1.182061506270014E-2</v>
      </c>
      <c r="O81" s="23">
        <v>3.7306929429146794E-3</v>
      </c>
    </row>
    <row r="82" spans="1:15" x14ac:dyDescent="0.25">
      <c r="A82" s="22">
        <v>0.2490695677068423</v>
      </c>
      <c r="B82" s="22">
        <v>2.069917203311511E-3</v>
      </c>
      <c r="M82" s="23" t="s">
        <v>58</v>
      </c>
      <c r="N82" s="23">
        <v>45</v>
      </c>
      <c r="O82" s="23">
        <v>33</v>
      </c>
    </row>
    <row r="83" spans="1:15" x14ac:dyDescent="0.25">
      <c r="A83" s="22">
        <v>0.24070414945212859</v>
      </c>
      <c r="B83" s="22">
        <v>7.0060719290054863E-4</v>
      </c>
      <c r="M83" s="23" t="s">
        <v>59</v>
      </c>
      <c r="N83" s="23">
        <v>0</v>
      </c>
      <c r="O83" s="23"/>
    </row>
    <row r="84" spans="1:15" x14ac:dyDescent="0.25">
      <c r="A84" s="22">
        <v>0.19300463548251134</v>
      </c>
      <c r="B84" s="22">
        <v>0.68564971751412462</v>
      </c>
      <c r="M84" s="23" t="s">
        <v>34</v>
      </c>
      <c r="N84" s="23">
        <v>72</v>
      </c>
      <c r="O84" s="23"/>
    </row>
    <row r="85" spans="1:15" x14ac:dyDescent="0.25">
      <c r="A85" s="22">
        <v>0.18370694368507301</v>
      </c>
      <c r="B85" s="22">
        <v>0.41280405673084541</v>
      </c>
      <c r="M85" s="23" t="s">
        <v>60</v>
      </c>
      <c r="N85" s="23">
        <v>0.60304579610916409</v>
      </c>
      <c r="O85" s="23"/>
    </row>
    <row r="86" spans="1:15" x14ac:dyDescent="0.25">
      <c r="A86" s="22">
        <v>0.1694847020933975</v>
      </c>
      <c r="B86" s="22">
        <v>0.28547081380485739</v>
      </c>
      <c r="M86" s="23" t="s">
        <v>61</v>
      </c>
      <c r="N86" s="23">
        <v>0.27418657850475975</v>
      </c>
      <c r="O86" s="23"/>
    </row>
    <row r="87" spans="1:15" x14ac:dyDescent="0.25">
      <c r="A87" s="22">
        <v>0.15538014125467414</v>
      </c>
      <c r="B87" s="22">
        <v>0.15620951323338872</v>
      </c>
      <c r="M87" s="23" t="s">
        <v>62</v>
      </c>
      <c r="N87" s="23">
        <v>1.2934205074909773</v>
      </c>
      <c r="O87" s="23"/>
    </row>
    <row r="88" spans="1:15" x14ac:dyDescent="0.25">
      <c r="A88" s="22">
        <v>0.1516129032258059</v>
      </c>
      <c r="B88" s="22">
        <v>0.15128688010043978</v>
      </c>
      <c r="M88" s="23" t="s">
        <v>63</v>
      </c>
      <c r="N88" s="23">
        <v>0.5483731570095195</v>
      </c>
      <c r="O88" s="23"/>
    </row>
    <row r="89" spans="1:15" ht="15.75" thickBot="1" x14ac:dyDescent="0.3">
      <c r="A89" s="22">
        <v>0.14028314028314026</v>
      </c>
      <c r="B89" s="22">
        <v>0.14761331728840765</v>
      </c>
      <c r="M89" s="24" t="s">
        <v>64</v>
      </c>
      <c r="N89" s="24">
        <v>1.6662936961315378</v>
      </c>
      <c r="O89" s="24"/>
    </row>
    <row r="90" spans="1:15" x14ac:dyDescent="0.25">
      <c r="A90" s="22">
        <v>0.13780918727915215</v>
      </c>
      <c r="B90" s="22">
        <v>0.14691151919866463</v>
      </c>
    </row>
    <row r="91" spans="1:15" x14ac:dyDescent="0.25">
      <c r="A91" s="22">
        <v>0.13551033286007252</v>
      </c>
      <c r="B91" s="22">
        <v>0.13861607142857157</v>
      </c>
      <c r="M91" s="2" t="s">
        <v>22</v>
      </c>
    </row>
    <row r="92" spans="1:15" x14ac:dyDescent="0.25">
      <c r="A92" s="22">
        <v>0.11744804253262464</v>
      </c>
      <c r="B92" s="22">
        <v>0.13575240128068322</v>
      </c>
      <c r="I92" s="2"/>
      <c r="M92" t="s">
        <v>56</v>
      </c>
    </row>
    <row r="93" spans="1:15" ht="15.75" thickBot="1" x14ac:dyDescent="0.3">
      <c r="A93" s="22">
        <v>0.11285714285714321</v>
      </c>
      <c r="B93" s="22">
        <v>0.12744772651842029</v>
      </c>
    </row>
    <row r="94" spans="1:15" x14ac:dyDescent="0.25">
      <c r="A94" s="22">
        <v>0.11145225667792458</v>
      </c>
      <c r="B94" s="22">
        <v>0.11077618688771651</v>
      </c>
      <c r="M94" s="25"/>
      <c r="N94" s="25" t="s">
        <v>68</v>
      </c>
      <c r="O94" s="25" t="s">
        <v>69</v>
      </c>
    </row>
    <row r="95" spans="1:15" x14ac:dyDescent="0.25">
      <c r="A95" s="22">
        <v>0.10765154024511403</v>
      </c>
      <c r="B95" s="22">
        <v>0.10916374561842768</v>
      </c>
      <c r="M95" s="23" t="s">
        <v>57</v>
      </c>
      <c r="N95" s="23">
        <v>0.11076048676502448</v>
      </c>
      <c r="O95" s="23">
        <v>8.3087653245985646E-2</v>
      </c>
    </row>
    <row r="96" spans="1:15" x14ac:dyDescent="0.25">
      <c r="A96" s="22">
        <v>0.10714285714285676</v>
      </c>
      <c r="B96" s="22">
        <v>0.1081020085759421</v>
      </c>
      <c r="M96" s="23" t="s">
        <v>31</v>
      </c>
      <c r="N96" s="23">
        <v>2.5247747985751154E-3</v>
      </c>
      <c r="O96" s="23">
        <v>2.7737883100645185E-3</v>
      </c>
    </row>
    <row r="97" spans="1:15" x14ac:dyDescent="0.25">
      <c r="A97" s="22">
        <v>0.10655090765588038</v>
      </c>
      <c r="B97" s="22">
        <v>0.10801963993453356</v>
      </c>
      <c r="M97" s="23" t="s">
        <v>58</v>
      </c>
      <c r="N97" s="23">
        <v>53</v>
      </c>
      <c r="O97" s="23">
        <v>44</v>
      </c>
    </row>
    <row r="98" spans="1:15" x14ac:dyDescent="0.25">
      <c r="A98" s="22">
        <v>0.10222095671981757</v>
      </c>
      <c r="B98" s="22">
        <v>0.10738429537181493</v>
      </c>
      <c r="M98" s="23" t="s">
        <v>59</v>
      </c>
      <c r="N98" s="23">
        <v>0</v>
      </c>
      <c r="O98" s="23"/>
    </row>
    <row r="99" spans="1:15" x14ac:dyDescent="0.25">
      <c r="A99" s="22">
        <v>9.9670757258305986E-2</v>
      </c>
      <c r="B99" s="22">
        <v>0.10636231180184574</v>
      </c>
      <c r="M99" s="23" t="s">
        <v>34</v>
      </c>
      <c r="N99" s="23">
        <v>90</v>
      </c>
      <c r="O99" s="23"/>
    </row>
    <row r="100" spans="1:15" x14ac:dyDescent="0.25">
      <c r="A100" s="22">
        <v>9.5383830655445201E-2</v>
      </c>
      <c r="B100" s="22">
        <v>0.10568295114656057</v>
      </c>
      <c r="M100" s="23" t="s">
        <v>60</v>
      </c>
      <c r="N100" s="23">
        <v>2.6304083098089763</v>
      </c>
      <c r="O100" s="23"/>
    </row>
    <row r="101" spans="1:15" x14ac:dyDescent="0.25">
      <c r="A101" s="22">
        <v>9.4059405940594698E-2</v>
      </c>
      <c r="B101" s="22">
        <v>0.10190476190476216</v>
      </c>
      <c r="M101" s="23" t="s">
        <v>61</v>
      </c>
      <c r="N101" s="23">
        <v>5.0158045063988903E-3</v>
      </c>
      <c r="O101" s="23"/>
    </row>
    <row r="102" spans="1:15" x14ac:dyDescent="0.25">
      <c r="A102" s="22">
        <v>8.6210688365955468E-2</v>
      </c>
      <c r="B102" s="22">
        <v>9.9508050089445521E-2</v>
      </c>
      <c r="M102" s="23" t="s">
        <v>62</v>
      </c>
      <c r="N102" s="23">
        <v>1.2910288987408942</v>
      </c>
      <c r="O102" s="23"/>
    </row>
    <row r="103" spans="1:15" x14ac:dyDescent="0.25">
      <c r="A103" s="22">
        <v>7.8014184397163344E-2</v>
      </c>
      <c r="B103" s="22">
        <v>9.7944097944097863E-2</v>
      </c>
      <c r="M103" s="23" t="s">
        <v>63</v>
      </c>
      <c r="N103" s="23">
        <v>1.0031609012797781E-2</v>
      </c>
      <c r="O103" s="23"/>
    </row>
    <row r="104" spans="1:15" ht="15.75" thickBot="1" x14ac:dyDescent="0.3">
      <c r="A104" s="22">
        <v>7.4777448071216335E-2</v>
      </c>
      <c r="B104" s="22">
        <v>9.7710269780095005E-2</v>
      </c>
      <c r="M104" s="24" t="s">
        <v>64</v>
      </c>
      <c r="N104" s="24">
        <v>1.661961084030164</v>
      </c>
      <c r="O104" s="24"/>
    </row>
    <row r="105" spans="1:15" x14ac:dyDescent="0.25">
      <c r="A105" s="22">
        <v>6.7292944785276254E-2</v>
      </c>
      <c r="B105" s="22">
        <v>9.6845846290537496E-2</v>
      </c>
    </row>
    <row r="106" spans="1:15" x14ac:dyDescent="0.25">
      <c r="A106" s="22">
        <v>6.2499999999999889E-2</v>
      </c>
      <c r="B106" s="22">
        <v>9.0743155149934807E-2</v>
      </c>
      <c r="M106" s="2" t="s">
        <v>23</v>
      </c>
    </row>
    <row r="107" spans="1:15" x14ac:dyDescent="0.25">
      <c r="A107" s="22">
        <v>6.243496357960443E-2</v>
      </c>
      <c r="B107" s="22">
        <v>9.0030518819938732E-2</v>
      </c>
      <c r="I107" s="2"/>
      <c r="M107" t="s">
        <v>56</v>
      </c>
    </row>
    <row r="108" spans="1:15" ht="15.75" thickBot="1" x14ac:dyDescent="0.3">
      <c r="A108" s="22">
        <v>6.1470911086717428E-2</v>
      </c>
      <c r="B108" s="22">
        <v>8.981748318924121E-2</v>
      </c>
    </row>
    <row r="109" spans="1:15" x14ac:dyDescent="0.25">
      <c r="A109" s="22">
        <v>3.9286793593230285E-2</v>
      </c>
      <c r="B109" s="22">
        <v>8.9607390300230905E-2</v>
      </c>
      <c r="M109" s="25"/>
      <c r="N109" s="25" t="s">
        <v>68</v>
      </c>
      <c r="O109" s="25" t="s">
        <v>69</v>
      </c>
    </row>
    <row r="110" spans="1:15" x14ac:dyDescent="0.25">
      <c r="A110" s="22">
        <v>2.810603641009235E-2</v>
      </c>
      <c r="B110" s="22">
        <v>8.8939566704675177E-2</v>
      </c>
      <c r="M110" s="23" t="s">
        <v>57</v>
      </c>
      <c r="N110" s="23">
        <v>0.12087798675195138</v>
      </c>
      <c r="O110" s="23">
        <v>0.10773481225368187</v>
      </c>
    </row>
    <row r="111" spans="1:15" x14ac:dyDescent="0.25">
      <c r="A111" s="22">
        <v>2.5418994413408114E-2</v>
      </c>
      <c r="B111" s="22">
        <v>8.8170315324362369E-2</v>
      </c>
      <c r="M111" s="23" t="s">
        <v>31</v>
      </c>
      <c r="N111" s="23">
        <v>1.6911868197789094E-3</v>
      </c>
      <c r="O111" s="23">
        <v>1.1209547410442779E-2</v>
      </c>
    </row>
    <row r="112" spans="1:15" x14ac:dyDescent="0.25">
      <c r="A112" s="22">
        <v>2.3437499999999889E-2</v>
      </c>
      <c r="B112" s="22">
        <v>8.7827808015833897E-2</v>
      </c>
      <c r="M112" s="23" t="s">
        <v>58</v>
      </c>
      <c r="N112" s="23">
        <v>43</v>
      </c>
      <c r="O112" s="23">
        <v>54</v>
      </c>
    </row>
    <row r="113" spans="1:15" x14ac:dyDescent="0.25">
      <c r="A113" s="22">
        <v>2.206809583858993E-3</v>
      </c>
      <c r="B113" s="22">
        <v>8.5562913907284877E-2</v>
      </c>
      <c r="M113" s="23" t="s">
        <v>59</v>
      </c>
      <c r="N113" s="23">
        <v>0</v>
      </c>
      <c r="O113" s="23"/>
    </row>
    <row r="114" spans="1:15" x14ac:dyDescent="0.25">
      <c r="A114" s="22">
        <v>2.5471217524231093E-4</v>
      </c>
      <c r="B114" s="22">
        <v>8.5026117237376964E-2</v>
      </c>
      <c r="M114" s="23" t="s">
        <v>34</v>
      </c>
      <c r="N114" s="23">
        <v>72</v>
      </c>
      <c r="O114" s="23"/>
    </row>
    <row r="115" spans="1:15" x14ac:dyDescent="0.25">
      <c r="A115" s="22">
        <v>0.36815920398009638</v>
      </c>
      <c r="B115" s="22">
        <v>8.3580479913723527E-2</v>
      </c>
      <c r="M115" s="23" t="s">
        <v>60</v>
      </c>
      <c r="N115" s="23">
        <v>0.8364255596716339</v>
      </c>
      <c r="O115" s="23"/>
    </row>
    <row r="116" spans="1:15" x14ac:dyDescent="0.25">
      <c r="A116" s="22">
        <v>0.24827586206896535</v>
      </c>
      <c r="B116" s="22">
        <v>8.1422924901185634E-2</v>
      </c>
      <c r="M116" s="23" t="s">
        <v>61</v>
      </c>
      <c r="N116" s="23">
        <v>0.20284150126964057</v>
      </c>
      <c r="O116" s="23"/>
    </row>
    <row r="117" spans="1:15" x14ac:dyDescent="0.25">
      <c r="A117" s="22">
        <v>0.15533980582524287</v>
      </c>
      <c r="B117" s="22">
        <v>7.9051383399209696E-2</v>
      </c>
      <c r="M117" s="23" t="s">
        <v>62</v>
      </c>
      <c r="N117" s="23">
        <v>1.2934205074909773</v>
      </c>
      <c r="O117" s="23"/>
    </row>
    <row r="118" spans="1:15" x14ac:dyDescent="0.25">
      <c r="A118" s="22">
        <v>0.14955659101157392</v>
      </c>
      <c r="B118" s="22">
        <v>7.8226600985221717E-2</v>
      </c>
      <c r="M118" s="23" t="s">
        <v>63</v>
      </c>
      <c r="N118" s="23">
        <v>0.40568300253928113</v>
      </c>
      <c r="O118" s="23"/>
    </row>
    <row r="119" spans="1:15" ht="15.75" thickBot="1" x14ac:dyDescent="0.3">
      <c r="A119" s="22">
        <v>0.1459504476368938</v>
      </c>
      <c r="B119" s="22">
        <v>7.4007220216606218E-2</v>
      </c>
      <c r="M119" s="24" t="s">
        <v>64</v>
      </c>
      <c r="N119" s="24">
        <v>1.6662936961315378</v>
      </c>
      <c r="O119" s="24"/>
    </row>
    <row r="120" spans="1:15" x14ac:dyDescent="0.25">
      <c r="A120" s="22">
        <v>0.14504356016011288</v>
      </c>
      <c r="B120" s="22">
        <v>6.9071531051445256E-2</v>
      </c>
    </row>
    <row r="121" spans="1:15" x14ac:dyDescent="0.25">
      <c r="A121" s="22">
        <v>0.14367237327962401</v>
      </c>
      <c r="B121" s="22">
        <v>6.9002123142250515E-2</v>
      </c>
      <c r="M121" s="2" t="s">
        <v>24</v>
      </c>
    </row>
    <row r="122" spans="1:15" x14ac:dyDescent="0.25">
      <c r="A122" s="22">
        <v>0.13821138211382133</v>
      </c>
      <c r="B122" s="22">
        <v>6.364801366937245E-2</v>
      </c>
      <c r="I122" s="2"/>
      <c r="M122" t="s">
        <v>56</v>
      </c>
    </row>
    <row r="123" spans="1:15" ht="15.75" thickBot="1" x14ac:dyDescent="0.3">
      <c r="A123" s="22">
        <v>0.13427634276342792</v>
      </c>
      <c r="B123" s="22">
        <v>5.0861532073904758E-2</v>
      </c>
    </row>
    <row r="124" spans="1:15" x14ac:dyDescent="0.25">
      <c r="A124" s="22">
        <v>0.1339530952884006</v>
      </c>
      <c r="B124" s="22">
        <v>4.7080218225904358E-2</v>
      </c>
      <c r="M124" s="25"/>
      <c r="N124" s="25" t="s">
        <v>68</v>
      </c>
      <c r="O124" s="25" t="s">
        <v>69</v>
      </c>
    </row>
    <row r="125" spans="1:15" x14ac:dyDescent="0.25">
      <c r="A125" s="22">
        <v>0.13389573869781524</v>
      </c>
      <c r="B125" s="22">
        <v>4.5215562565720457E-2</v>
      </c>
      <c r="M125" s="23" t="s">
        <v>57</v>
      </c>
      <c r="N125" s="23">
        <v>0.13955579330414378</v>
      </c>
      <c r="O125" s="23">
        <v>0.12043199860057249</v>
      </c>
    </row>
    <row r="126" spans="1:15" x14ac:dyDescent="0.25">
      <c r="A126" s="22">
        <v>0.13203797747847179</v>
      </c>
      <c r="B126" s="22">
        <v>1.183162684869199E-2</v>
      </c>
      <c r="M126" s="23" t="s">
        <v>31</v>
      </c>
      <c r="N126" s="23">
        <v>9.6026326699639418E-3</v>
      </c>
      <c r="O126" s="23">
        <v>8.7962582681931384E-4</v>
      </c>
    </row>
    <row r="127" spans="1:15" x14ac:dyDescent="0.25">
      <c r="A127" s="22">
        <v>0.13010291595197254</v>
      </c>
      <c r="B127" s="22">
        <v>3.5674470457078833E-3</v>
      </c>
      <c r="M127" s="23" t="s">
        <v>58</v>
      </c>
      <c r="N127" s="23">
        <v>24</v>
      </c>
      <c r="O127" s="23">
        <v>35</v>
      </c>
    </row>
    <row r="128" spans="1:15" x14ac:dyDescent="0.25">
      <c r="A128" s="22">
        <v>0.12853524693963703</v>
      </c>
      <c r="B128" s="22">
        <v>3.491271820448727E-3</v>
      </c>
      <c r="M128" s="23" t="s">
        <v>59</v>
      </c>
      <c r="N128" s="23">
        <v>0</v>
      </c>
      <c r="O128" s="23"/>
    </row>
    <row r="129" spans="1:15" x14ac:dyDescent="0.25">
      <c r="A129" s="22">
        <v>0.12719836400817996</v>
      </c>
      <c r="B129" s="22">
        <v>0.32112539413048791</v>
      </c>
      <c r="M129" s="23" t="s">
        <v>34</v>
      </c>
      <c r="N129" s="23">
        <v>26</v>
      </c>
      <c r="O129" s="23"/>
    </row>
    <row r="130" spans="1:15" x14ac:dyDescent="0.25">
      <c r="A130" s="22">
        <v>0.12581290645322685</v>
      </c>
      <c r="B130" s="22">
        <v>0.13974208675263733</v>
      </c>
      <c r="M130" s="23" t="s">
        <v>60</v>
      </c>
      <c r="N130" s="23">
        <v>0.92737645988297346</v>
      </c>
      <c r="O130" s="23"/>
    </row>
    <row r="131" spans="1:15" x14ac:dyDescent="0.25">
      <c r="A131" s="22">
        <v>0.12231850568072389</v>
      </c>
      <c r="B131" s="22">
        <v>0.13465426607359532</v>
      </c>
      <c r="M131" s="23" t="s">
        <v>61</v>
      </c>
      <c r="N131" s="23">
        <v>0.18113028512783758</v>
      </c>
      <c r="O131" s="23"/>
    </row>
    <row r="132" spans="1:15" x14ac:dyDescent="0.25">
      <c r="A132" s="22">
        <v>0.11687711733908224</v>
      </c>
      <c r="B132" s="22">
        <v>0.13012181616832774</v>
      </c>
      <c r="M132" s="23" t="s">
        <v>62</v>
      </c>
      <c r="N132" s="23">
        <v>1.3149718642705173</v>
      </c>
      <c r="O132" s="23"/>
    </row>
    <row r="133" spans="1:15" x14ac:dyDescent="0.25">
      <c r="A133" s="22">
        <v>0.11667401852668724</v>
      </c>
      <c r="B133" s="22">
        <v>0.12723214285714302</v>
      </c>
      <c r="M133" s="23" t="s">
        <v>63</v>
      </c>
      <c r="N133" s="23">
        <v>0.36226057025567515</v>
      </c>
      <c r="O133" s="23"/>
    </row>
    <row r="134" spans="1:15" ht="15.75" thickBot="1" x14ac:dyDescent="0.3">
      <c r="A134" s="22">
        <v>0.11652816251154174</v>
      </c>
      <c r="B134" s="22">
        <v>0.1231431159420292</v>
      </c>
      <c r="M134" s="24" t="s">
        <v>64</v>
      </c>
      <c r="N134" s="24">
        <v>1.7056179197592738</v>
      </c>
      <c r="O134" s="24"/>
    </row>
    <row r="135" spans="1:15" x14ac:dyDescent="0.25">
      <c r="A135" s="22">
        <v>0.11546099290780165</v>
      </c>
      <c r="B135" s="22">
        <v>0.12190812720848043</v>
      </c>
    </row>
    <row r="136" spans="1:15" x14ac:dyDescent="0.25">
      <c r="A136" s="22">
        <v>0.11393383674937052</v>
      </c>
      <c r="B136" s="22">
        <v>0.12009435985417083</v>
      </c>
    </row>
    <row r="137" spans="1:15" x14ac:dyDescent="0.25">
      <c r="A137" s="22">
        <v>0.11391661773341211</v>
      </c>
      <c r="B137" s="22">
        <v>0.11979390296264492</v>
      </c>
      <c r="I137" s="2"/>
    </row>
    <row r="138" spans="1:15" x14ac:dyDescent="0.25">
      <c r="A138" s="22">
        <v>0.11287988422575967</v>
      </c>
      <c r="B138" s="22">
        <v>0.11545701736038516</v>
      </c>
    </row>
    <row r="139" spans="1:15" x14ac:dyDescent="0.25">
      <c r="A139" s="22">
        <v>0.11216899130786329</v>
      </c>
      <c r="B139" s="22">
        <v>0.11440107671601629</v>
      </c>
    </row>
    <row r="140" spans="1:15" x14ac:dyDescent="0.25">
      <c r="A140" s="22">
        <v>0.11183275827075267</v>
      </c>
      <c r="B140" s="22">
        <v>0.1085124677558037</v>
      </c>
    </row>
    <row r="141" spans="1:15" x14ac:dyDescent="0.25">
      <c r="A141" s="22">
        <v>0.11148272017837257</v>
      </c>
      <c r="B141" s="22">
        <v>0.10415149308084448</v>
      </c>
    </row>
    <row r="142" spans="1:15" x14ac:dyDescent="0.25">
      <c r="A142" s="22">
        <v>0.11053984575835485</v>
      </c>
      <c r="B142" s="22">
        <v>0.10405872193436949</v>
      </c>
    </row>
    <row r="143" spans="1:15" x14ac:dyDescent="0.25">
      <c r="A143" s="22">
        <v>0.1104368932038835</v>
      </c>
      <c r="B143" s="22">
        <v>0.10271971229489785</v>
      </c>
    </row>
    <row r="144" spans="1:15" x14ac:dyDescent="0.25">
      <c r="A144" s="22">
        <v>0.11007427156732041</v>
      </c>
      <c r="B144" s="22">
        <v>0.10080956052428713</v>
      </c>
    </row>
    <row r="145" spans="1:2" x14ac:dyDescent="0.25">
      <c r="A145" s="22">
        <v>0.10499462943071969</v>
      </c>
      <c r="B145" s="22">
        <v>9.9697885196374236E-2</v>
      </c>
    </row>
    <row r="146" spans="1:2" x14ac:dyDescent="0.25">
      <c r="A146" s="22">
        <v>0.10319479785128649</v>
      </c>
      <c r="B146" s="22">
        <v>9.9620281438463576E-2</v>
      </c>
    </row>
    <row r="147" spans="1:2" x14ac:dyDescent="0.25">
      <c r="A147" s="22">
        <v>0.10314847942754934</v>
      </c>
      <c r="B147" s="22">
        <v>9.8096026490066213E-2</v>
      </c>
    </row>
    <row r="148" spans="1:2" x14ac:dyDescent="0.25">
      <c r="A148" s="22">
        <v>0.10266159695817523</v>
      </c>
      <c r="B148" s="22">
        <v>9.3694493783303856E-2</v>
      </c>
    </row>
    <row r="149" spans="1:2" x14ac:dyDescent="0.25">
      <c r="A149" s="22">
        <v>9.9458394879369472E-2</v>
      </c>
      <c r="B149" s="22">
        <v>9.1625985730379167E-2</v>
      </c>
    </row>
    <row r="150" spans="1:2" x14ac:dyDescent="0.25">
      <c r="A150" s="22">
        <v>8.496732026143794E-2</v>
      </c>
      <c r="B150" s="22">
        <v>8.6250527203711624E-2</v>
      </c>
    </row>
    <row r="151" spans="1:2" x14ac:dyDescent="0.25">
      <c r="A151" s="22">
        <v>8.4136454030900865E-2</v>
      </c>
      <c r="B151" s="22">
        <v>8.1842105263158049E-2</v>
      </c>
    </row>
    <row r="152" spans="1:2" x14ac:dyDescent="0.25">
      <c r="A152" s="22">
        <v>8.0547375714533187E-2</v>
      </c>
      <c r="B152" s="22">
        <v>7.9642248722316622E-2</v>
      </c>
    </row>
    <row r="153" spans="1:2" x14ac:dyDescent="0.25">
      <c r="A153" s="22">
        <v>7.9559199032388173E-2</v>
      </c>
      <c r="B153" s="22">
        <v>7.816229116945117E-2</v>
      </c>
    </row>
    <row r="154" spans="1:2" x14ac:dyDescent="0.25">
      <c r="A154" s="22">
        <v>7.1324599708879055E-2</v>
      </c>
      <c r="B154" s="22">
        <v>7.5154730327144481E-2</v>
      </c>
    </row>
    <row r="155" spans="1:2" x14ac:dyDescent="0.25">
      <c r="A155" s="22">
        <v>6.9606486058928274E-2</v>
      </c>
      <c r="B155" s="22">
        <v>6.6899678821084607E-2</v>
      </c>
    </row>
    <row r="156" spans="1:2" x14ac:dyDescent="0.25">
      <c r="A156" s="22">
        <v>6.8584070796460117E-2</v>
      </c>
      <c r="B156" s="22">
        <v>6.5541525012141721E-2</v>
      </c>
    </row>
    <row r="157" spans="1:2" x14ac:dyDescent="0.25">
      <c r="A157" s="22">
        <v>6.72492401215804E-2</v>
      </c>
      <c r="B157" s="22">
        <v>6.4638527166591908E-2</v>
      </c>
    </row>
    <row r="158" spans="1:2" x14ac:dyDescent="0.25">
      <c r="A158" s="22">
        <v>6.6898014266435268E-2</v>
      </c>
      <c r="B158" s="22">
        <v>6.2436028659160647E-2</v>
      </c>
    </row>
    <row r="159" spans="1:2" x14ac:dyDescent="0.25">
      <c r="A159" s="22">
        <v>6.4716489681426626E-2</v>
      </c>
      <c r="B159" s="22">
        <v>4.0494458653026699E-2</v>
      </c>
    </row>
    <row r="160" spans="1:2" x14ac:dyDescent="0.25">
      <c r="A160" s="22">
        <v>6.4231301939057905E-2</v>
      </c>
      <c r="B160" s="22">
        <v>4.0349344978165891E-2</v>
      </c>
    </row>
    <row r="161" spans="1:2" x14ac:dyDescent="0.25">
      <c r="A161" s="22">
        <v>6.2620281273131018E-2</v>
      </c>
      <c r="B161" s="22">
        <v>3.8511187607573216E-2</v>
      </c>
    </row>
    <row r="162" spans="1:2" x14ac:dyDescent="0.25">
      <c r="A162" s="22">
        <v>6.2301767104667061E-2</v>
      </c>
      <c r="B162" s="22">
        <v>3.7612838515546532E-2</v>
      </c>
    </row>
    <row r="163" spans="1:2" x14ac:dyDescent="0.25">
      <c r="A163" s="22">
        <v>6.167322130854469E-2</v>
      </c>
      <c r="B163" s="22">
        <v>3.7123462028001875E-2</v>
      </c>
    </row>
    <row r="164" spans="1:2" x14ac:dyDescent="0.25">
      <c r="A164" s="22">
        <v>6.0931399888454973E-2</v>
      </c>
      <c r="B164" s="22">
        <v>3.5532994923858197E-2</v>
      </c>
    </row>
    <row r="165" spans="1:2" x14ac:dyDescent="0.25">
      <c r="A165" s="22">
        <v>5.9547244094488083E-2</v>
      </c>
      <c r="B165" s="22">
        <v>3.3478893740902738E-2</v>
      </c>
    </row>
    <row r="166" spans="1:2" x14ac:dyDescent="0.25">
      <c r="A166" s="22">
        <v>5.7528617552098815E-2</v>
      </c>
      <c r="B166" s="22">
        <v>3.0848963474826796E-2</v>
      </c>
    </row>
    <row r="167" spans="1:2" x14ac:dyDescent="0.25">
      <c r="A167" s="22">
        <v>5.5278387547395558E-2</v>
      </c>
      <c r="B167" s="22">
        <v>3.0614016055543036E-2</v>
      </c>
    </row>
    <row r="168" spans="1:2" x14ac:dyDescent="0.25">
      <c r="A168" s="22">
        <v>0.2303290414878405</v>
      </c>
      <c r="B168" s="22">
        <v>2.8624192059095277E-2</v>
      </c>
    </row>
    <row r="169" spans="1:2" x14ac:dyDescent="0.25">
      <c r="A169" s="22">
        <v>0.21265036864571174</v>
      </c>
      <c r="B169" s="22">
        <v>2.5260316236020097E-2</v>
      </c>
    </row>
    <row r="170" spans="1:2" x14ac:dyDescent="0.25">
      <c r="A170" s="22">
        <v>0.19329696024941567</v>
      </c>
      <c r="B170" s="22">
        <v>1.7425227568270807E-2</v>
      </c>
    </row>
    <row r="171" spans="1:2" x14ac:dyDescent="0.25">
      <c r="A171" s="22">
        <v>0.18696549690356812</v>
      </c>
      <c r="B171" s="22">
        <v>1.6648507300065618E-2</v>
      </c>
    </row>
    <row r="172" spans="1:2" x14ac:dyDescent="0.25">
      <c r="A172" s="22">
        <v>0.18580007064641468</v>
      </c>
      <c r="B172" s="22">
        <v>1.210474308300391E-2</v>
      </c>
    </row>
    <row r="173" spans="1:2" x14ac:dyDescent="0.25">
      <c r="A173" s="22">
        <v>0.18521764534034457</v>
      </c>
      <c r="B173" s="22">
        <v>0.78637413394919176</v>
      </c>
    </row>
    <row r="174" spans="1:2" x14ac:dyDescent="0.25">
      <c r="A174" s="22">
        <v>0.14931588340273638</v>
      </c>
      <c r="B174" s="22">
        <v>0.3593155893536123</v>
      </c>
    </row>
    <row r="175" spans="1:2" x14ac:dyDescent="0.25">
      <c r="A175" s="22">
        <v>0.14898001236348668</v>
      </c>
      <c r="B175" s="22">
        <v>0.13854595336076814</v>
      </c>
    </row>
    <row r="176" spans="1:2" x14ac:dyDescent="0.25">
      <c r="A176" s="22">
        <v>0.14864601597506322</v>
      </c>
      <c r="B176" s="22">
        <v>0.13746478873239454</v>
      </c>
    </row>
    <row r="177" spans="1:2" x14ac:dyDescent="0.25">
      <c r="A177" s="22">
        <v>0.14725312934631452</v>
      </c>
      <c r="B177" s="22">
        <v>0.13170731707317052</v>
      </c>
    </row>
    <row r="178" spans="1:2" x14ac:dyDescent="0.25">
      <c r="A178" s="22">
        <v>0.13488222007099093</v>
      </c>
      <c r="B178" s="22">
        <v>0.12787663107947822</v>
      </c>
    </row>
    <row r="179" spans="1:2" x14ac:dyDescent="0.25">
      <c r="A179" s="22">
        <v>0.13309946347503088</v>
      </c>
      <c r="B179" s="22">
        <v>0.1260406582768635</v>
      </c>
    </row>
    <row r="180" spans="1:2" x14ac:dyDescent="0.25">
      <c r="A180" s="22">
        <v>0.13132774081573617</v>
      </c>
      <c r="B180" s="22">
        <v>0.12463289280469902</v>
      </c>
    </row>
    <row r="181" spans="1:2" x14ac:dyDescent="0.25">
      <c r="A181" s="22">
        <v>0.13076578593819965</v>
      </c>
      <c r="B181" s="22">
        <v>0.12402840418385941</v>
      </c>
    </row>
    <row r="182" spans="1:2" x14ac:dyDescent="0.25">
      <c r="A182" s="22">
        <v>0.13032518275775151</v>
      </c>
      <c r="B182" s="22">
        <v>0.12327355184498057</v>
      </c>
    </row>
    <row r="183" spans="1:2" x14ac:dyDescent="0.25">
      <c r="A183" s="22">
        <v>0.12970297029702982</v>
      </c>
      <c r="B183" s="22">
        <v>0.12216792536650378</v>
      </c>
    </row>
    <row r="184" spans="1:2" x14ac:dyDescent="0.25">
      <c r="A184" s="22">
        <v>0.1287748396182129</v>
      </c>
      <c r="B184" s="22">
        <v>0.12161572052401715</v>
      </c>
    </row>
    <row r="185" spans="1:2" x14ac:dyDescent="0.25">
      <c r="A185" s="22">
        <v>0.12819488817891367</v>
      </c>
      <c r="B185" s="22">
        <v>0.1200923787528867</v>
      </c>
    </row>
    <row r="186" spans="1:2" x14ac:dyDescent="0.25">
      <c r="A186" s="22">
        <v>0.12808616404308171</v>
      </c>
      <c r="B186" s="22">
        <v>0.11867759254026555</v>
      </c>
    </row>
    <row r="187" spans="1:2" x14ac:dyDescent="0.25">
      <c r="A187" s="22">
        <v>0.12332912988650713</v>
      </c>
      <c r="B187" s="22">
        <v>0.11849778399813393</v>
      </c>
    </row>
    <row r="188" spans="1:2" x14ac:dyDescent="0.25">
      <c r="A188" s="22">
        <v>0.12085816448152553</v>
      </c>
      <c r="B188" s="22">
        <v>0.11447132616487443</v>
      </c>
    </row>
    <row r="189" spans="1:2" x14ac:dyDescent="0.25">
      <c r="A189" s="22">
        <v>0.12071293545773676</v>
      </c>
      <c r="B189" s="22">
        <v>0.11328024659645519</v>
      </c>
    </row>
    <row r="190" spans="1:2" x14ac:dyDescent="0.25">
      <c r="A190" s="22">
        <v>0.11959910913140293</v>
      </c>
      <c r="B190" s="22">
        <v>0.11064638783269976</v>
      </c>
    </row>
    <row r="191" spans="1:2" x14ac:dyDescent="0.25">
      <c r="A191" s="22">
        <v>0.11873877469566962</v>
      </c>
      <c r="B191" s="22">
        <v>0.10995260663507078</v>
      </c>
    </row>
    <row r="192" spans="1:2" x14ac:dyDescent="0.25">
      <c r="A192" s="22">
        <v>0.11224849982350882</v>
      </c>
      <c r="B192" s="22">
        <v>0.10752907569883685</v>
      </c>
    </row>
    <row r="193" spans="1:2" x14ac:dyDescent="0.25">
      <c r="A193" s="22">
        <v>0.10961848468565272</v>
      </c>
      <c r="B193" s="22">
        <v>0.10600706713780916</v>
      </c>
    </row>
    <row r="194" spans="1:2" x14ac:dyDescent="0.25">
      <c r="A194" s="22">
        <v>9.9624241256383139E-2</v>
      </c>
      <c r="B194" s="22">
        <v>0.10498097544102369</v>
      </c>
    </row>
    <row r="195" spans="1:2" x14ac:dyDescent="0.25">
      <c r="A195" s="22">
        <v>9.9165104787868552E-2</v>
      </c>
      <c r="B195" s="22">
        <v>0.10138029509757263</v>
      </c>
    </row>
    <row r="196" spans="1:2" x14ac:dyDescent="0.25">
      <c r="A196" s="22">
        <v>9.8956580276001183E-2</v>
      </c>
      <c r="B196" s="22">
        <v>9.9461048505634642E-2</v>
      </c>
    </row>
    <row r="197" spans="1:2" x14ac:dyDescent="0.25">
      <c r="A197" s="22">
        <v>9.8674521354933264E-2</v>
      </c>
      <c r="B197" s="22">
        <v>9.9182932364956899E-2</v>
      </c>
    </row>
    <row r="198" spans="1:2" x14ac:dyDescent="0.25">
      <c r="A198" s="22">
        <v>9.5751047277079393E-2</v>
      </c>
      <c r="B198" s="22">
        <v>9.8057354301572919E-2</v>
      </c>
    </row>
    <row r="199" spans="1:2" x14ac:dyDescent="0.25">
      <c r="A199" s="22">
        <v>8.9663760896637745E-2</v>
      </c>
      <c r="B199" s="22">
        <v>9.7672186225101543E-2</v>
      </c>
    </row>
    <row r="200" spans="1:2" x14ac:dyDescent="0.25">
      <c r="A200" s="22">
        <v>8.8793745346239517E-2</v>
      </c>
      <c r="B200" s="22">
        <v>9.6469104665825922E-2</v>
      </c>
    </row>
    <row r="201" spans="1:2" x14ac:dyDescent="0.25">
      <c r="A201" s="22">
        <v>8.6014796327658405E-2</v>
      </c>
      <c r="B201" s="22">
        <v>9.4776648546442854E-2</v>
      </c>
    </row>
    <row r="202" spans="1:2" x14ac:dyDescent="0.25">
      <c r="A202" s="22">
        <v>8.489525909592055E-2</v>
      </c>
      <c r="B202" s="22">
        <v>9.4395280235987866E-2</v>
      </c>
    </row>
    <row r="203" spans="1:2" x14ac:dyDescent="0.25">
      <c r="A203" s="22">
        <v>8.4250837721397853E-2</v>
      </c>
      <c r="B203" s="22">
        <v>9.3594009983361315E-2</v>
      </c>
    </row>
    <row r="204" spans="1:2" x14ac:dyDescent="0.25">
      <c r="A204" s="22">
        <v>8.2684411723063844E-2</v>
      </c>
      <c r="B204" s="22">
        <v>9.3317132442284789E-2</v>
      </c>
    </row>
    <row r="205" spans="1:2" x14ac:dyDescent="0.25">
      <c r="A205" s="22">
        <v>7.6276399425876495E-2</v>
      </c>
      <c r="B205" s="22">
        <v>9.2078071182548737E-2</v>
      </c>
    </row>
    <row r="206" spans="1:2" x14ac:dyDescent="0.25">
      <c r="A206" s="22">
        <v>7.5876989646113335E-2</v>
      </c>
      <c r="B206" s="22">
        <v>8.6623054364989516E-2</v>
      </c>
    </row>
    <row r="207" spans="1:2" x14ac:dyDescent="0.25">
      <c r="A207" s="22">
        <v>7.564575645756455E-2</v>
      </c>
      <c r="B207" s="22">
        <v>8.53916725476358E-2</v>
      </c>
    </row>
    <row r="208" spans="1:2" x14ac:dyDescent="0.25">
      <c r="A208" s="22">
        <v>7.1841598037497789E-2</v>
      </c>
      <c r="B208" s="22">
        <v>8.5278796064055307E-2</v>
      </c>
    </row>
    <row r="209" spans="1:2" x14ac:dyDescent="0.25">
      <c r="A209" s="22">
        <v>6.2096941959642105E-2</v>
      </c>
      <c r="B209" s="22">
        <v>8.1152460984393993E-2</v>
      </c>
    </row>
    <row r="210" spans="1:2" x14ac:dyDescent="0.25">
      <c r="A210" s="22">
        <v>3.8822461026184474E-2</v>
      </c>
      <c r="B210" s="22">
        <v>7.9926079926079918E-2</v>
      </c>
    </row>
    <row r="211" spans="1:2" x14ac:dyDescent="0.25">
      <c r="A211" s="22">
        <v>0.48021708683473396</v>
      </c>
      <c r="B211" s="22">
        <v>7.8398510242085551E-2</v>
      </c>
    </row>
    <row r="212" spans="1:2" x14ac:dyDescent="0.25">
      <c r="A212" s="22">
        <v>0.29499999999999904</v>
      </c>
      <c r="B212" s="22">
        <v>7.1475266942689242E-2</v>
      </c>
    </row>
    <row r="213" spans="1:2" x14ac:dyDescent="0.25">
      <c r="A213" s="22">
        <v>0.28822258238789877</v>
      </c>
      <c r="B213" s="22">
        <v>6.3917080544158789E-2</v>
      </c>
    </row>
    <row r="214" spans="1:2" x14ac:dyDescent="0.25">
      <c r="A214" s="22">
        <v>0.20939916716240359</v>
      </c>
      <c r="B214" s="22">
        <v>6.3674812030075412E-2</v>
      </c>
    </row>
    <row r="215" spans="1:2" x14ac:dyDescent="0.25">
      <c r="A215" s="22">
        <v>0.16806722689075593</v>
      </c>
      <c r="B215" s="22">
        <v>6.1120196238757085E-2</v>
      </c>
    </row>
    <row r="216" spans="1:2" x14ac:dyDescent="0.25">
      <c r="A216" s="22">
        <v>0.16649377593360981</v>
      </c>
      <c r="B216" s="22">
        <v>5.9711007224819479E-2</v>
      </c>
    </row>
    <row r="217" spans="1:2" x14ac:dyDescent="0.25">
      <c r="A217" s="22">
        <v>0.15349838536060256</v>
      </c>
      <c r="B217" s="22">
        <v>5.4689564068692409E-2</v>
      </c>
    </row>
    <row r="218" spans="1:2" x14ac:dyDescent="0.25">
      <c r="A218" s="22">
        <v>0.14041433738901632</v>
      </c>
      <c r="B218" s="22">
        <v>5.0833672224481097E-2</v>
      </c>
    </row>
    <row r="219" spans="1:2" x14ac:dyDescent="0.25">
      <c r="A219" s="22">
        <v>0.13775178687459377</v>
      </c>
      <c r="B219" s="22">
        <v>4.9986114968064377E-2</v>
      </c>
    </row>
    <row r="220" spans="1:2" x14ac:dyDescent="0.25">
      <c r="A220" s="22">
        <v>0.13101361573373704</v>
      </c>
      <c r="B220" s="22">
        <v>4.9446749654218469E-2</v>
      </c>
    </row>
    <row r="221" spans="1:2" x14ac:dyDescent="0.25">
      <c r="A221" s="22">
        <v>0.1289926289926292</v>
      </c>
      <c r="B221" s="22">
        <v>4.9266247379455064E-2</v>
      </c>
    </row>
    <row r="222" spans="1:2" x14ac:dyDescent="0.25">
      <c r="A222" s="22">
        <v>0.11752260050009589</v>
      </c>
      <c r="B222" s="22">
        <v>4.8959827833572445E-2</v>
      </c>
    </row>
    <row r="223" spans="1:2" x14ac:dyDescent="0.25">
      <c r="A223" s="22">
        <v>0.11624548736462059</v>
      </c>
      <c r="B223" s="22">
        <v>4.6156709473292645E-2</v>
      </c>
    </row>
    <row r="224" spans="1:2" x14ac:dyDescent="0.25">
      <c r="A224" s="22">
        <v>0.10991527364323339</v>
      </c>
      <c r="B224" s="22">
        <v>4.140608151822267E-2</v>
      </c>
    </row>
    <row r="225" spans="1:2" x14ac:dyDescent="0.25">
      <c r="A225" s="22">
        <v>0.1056083220262326</v>
      </c>
      <c r="B225" s="22">
        <v>1.7805475183620967E-3</v>
      </c>
    </row>
    <row r="226" spans="1:2" x14ac:dyDescent="0.25">
      <c r="A226" s="22">
        <v>8.7683447891509947E-2</v>
      </c>
      <c r="B226" s="22">
        <v>9.2233905183525255E-4</v>
      </c>
    </row>
    <row r="227" spans="1:2" x14ac:dyDescent="0.25">
      <c r="A227" s="22">
        <v>8.1330868761552377E-2</v>
      </c>
      <c r="B227" s="22">
        <v>0.19213682807641053</v>
      </c>
    </row>
    <row r="228" spans="1:2" x14ac:dyDescent="0.25">
      <c r="A228" s="22">
        <v>7.0924369747899285E-2</v>
      </c>
      <c r="B228" s="22">
        <v>0.17340314136125679</v>
      </c>
    </row>
    <row r="229" spans="1:2" x14ac:dyDescent="0.25">
      <c r="A229" s="22">
        <v>6.5560335996721619E-2</v>
      </c>
      <c r="B229" s="22">
        <v>0.17189360857483116</v>
      </c>
    </row>
    <row r="230" spans="1:2" x14ac:dyDescent="0.25">
      <c r="A230" s="22">
        <v>6.4211148315934996E-2</v>
      </c>
      <c r="B230" s="22">
        <v>0.16310541310541293</v>
      </c>
    </row>
    <row r="231" spans="1:2" x14ac:dyDescent="0.25">
      <c r="A231" s="22">
        <v>6.0691205394773684E-2</v>
      </c>
      <c r="B231" s="22">
        <v>0.15674102812803103</v>
      </c>
    </row>
    <row r="232" spans="1:2" x14ac:dyDescent="0.25">
      <c r="A232" s="22">
        <v>5.8877644894204328E-2</v>
      </c>
      <c r="B232" s="22">
        <v>0.15182884748102177</v>
      </c>
    </row>
    <row r="233" spans="1:2" x14ac:dyDescent="0.25">
      <c r="A233" s="22">
        <v>5.6450216450216195E-2</v>
      </c>
      <c r="B233" s="22">
        <v>0.14175438596491219</v>
      </c>
    </row>
    <row r="234" spans="1:2" x14ac:dyDescent="0.25">
      <c r="A234" s="22">
        <v>5.5247524752475186E-2</v>
      </c>
      <c r="B234" s="22">
        <v>0.14152094347295674</v>
      </c>
    </row>
    <row r="235" spans="1:2" x14ac:dyDescent="0.25">
      <c r="B235" s="22">
        <v>0.13727703770602862</v>
      </c>
    </row>
    <row r="236" spans="1:2" x14ac:dyDescent="0.25">
      <c r="B236" s="22">
        <v>0.13450292397660812</v>
      </c>
    </row>
    <row r="237" spans="1:2" x14ac:dyDescent="0.25">
      <c r="B237" s="22">
        <v>0.13433221389821737</v>
      </c>
    </row>
    <row r="238" spans="1:2" x14ac:dyDescent="0.25">
      <c r="B238" s="22">
        <v>0.13190184049079778</v>
      </c>
    </row>
    <row r="239" spans="1:2" x14ac:dyDescent="0.25">
      <c r="B239" s="22">
        <v>0.12917892484621518</v>
      </c>
    </row>
    <row r="240" spans="1:2" x14ac:dyDescent="0.25">
      <c r="B240" s="22">
        <v>0.12686744130898708</v>
      </c>
    </row>
    <row r="241" spans="2:2" x14ac:dyDescent="0.25">
      <c r="B241" s="22">
        <v>0.12556973564266183</v>
      </c>
    </row>
    <row r="242" spans="2:2" x14ac:dyDescent="0.25">
      <c r="B242" s="22">
        <v>0.12358974358974384</v>
      </c>
    </row>
    <row r="243" spans="2:2" x14ac:dyDescent="0.25">
      <c r="B243" s="22">
        <v>0.12147667747567936</v>
      </c>
    </row>
    <row r="244" spans="2:2" x14ac:dyDescent="0.25">
      <c r="B244" s="22">
        <v>0.12026726057906478</v>
      </c>
    </row>
    <row r="245" spans="2:2" x14ac:dyDescent="0.25">
      <c r="B245" s="22">
        <v>0.11980440097799516</v>
      </c>
    </row>
    <row r="246" spans="2:2" x14ac:dyDescent="0.25">
      <c r="B246" s="22">
        <v>0.11812467260345694</v>
      </c>
    </row>
    <row r="247" spans="2:2" x14ac:dyDescent="0.25">
      <c r="B247" s="22">
        <v>0.10926993275696406</v>
      </c>
    </row>
    <row r="248" spans="2:2" x14ac:dyDescent="0.25">
      <c r="B248" s="22">
        <v>0.10887302396736342</v>
      </c>
    </row>
    <row r="249" spans="2:2" x14ac:dyDescent="0.25">
      <c r="B249" s="22">
        <v>0.10720150129017136</v>
      </c>
    </row>
    <row r="250" spans="2:2" x14ac:dyDescent="0.25">
      <c r="B250" s="22">
        <v>0.1064283809015738</v>
      </c>
    </row>
    <row r="251" spans="2:2" x14ac:dyDescent="0.25">
      <c r="B251" s="22">
        <v>0.10384718859295128</v>
      </c>
    </row>
    <row r="252" spans="2:2" x14ac:dyDescent="0.25">
      <c r="B252" s="22">
        <v>0.1012844809433564</v>
      </c>
    </row>
    <row r="253" spans="2:2" x14ac:dyDescent="0.25">
      <c r="B253" s="22">
        <v>9.7795241213708861E-2</v>
      </c>
    </row>
    <row r="254" spans="2:2" x14ac:dyDescent="0.25">
      <c r="B254" s="22">
        <v>9.6536624203821919E-2</v>
      </c>
    </row>
    <row r="255" spans="2:2" x14ac:dyDescent="0.25">
      <c r="B255" s="22">
        <v>8.8413607275176886E-2</v>
      </c>
    </row>
    <row r="256" spans="2:2" x14ac:dyDescent="0.25">
      <c r="B256" s="22">
        <v>8.7201125175809135E-2</v>
      </c>
    </row>
    <row r="257" spans="2:2" x14ac:dyDescent="0.25">
      <c r="B257" s="22">
        <v>8.5237258347978906E-2</v>
      </c>
    </row>
    <row r="258" spans="2:2" x14ac:dyDescent="0.25">
      <c r="B258" s="22">
        <v>8.1253059226627733E-2</v>
      </c>
    </row>
    <row r="259" spans="2:2" x14ac:dyDescent="0.25">
      <c r="B259" s="22">
        <v>7.7047413793103314E-2</v>
      </c>
    </row>
    <row r="260" spans="2:2" x14ac:dyDescent="0.25">
      <c r="B260" s="22">
        <v>7.5624256837098613E-2</v>
      </c>
    </row>
    <row r="261" spans="2:2" x14ac:dyDescent="0.25">
      <c r="B261" s="22">
        <v>7.3829787234042432E-2</v>
      </c>
    </row>
  </sheetData>
  <sortState ref="M3:O437">
    <sortCondition ref="N3:N437"/>
    <sortCondition ref="M3:M437"/>
    <sortCondition descending="1" ref="O3:O437"/>
  </sortState>
  <mergeCells count="3">
    <mergeCell ref="A1:E1"/>
    <mergeCell ref="G1:K1"/>
    <mergeCell ref="A60:B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4"/>
  <sheetViews>
    <sheetView topLeftCell="O13" zoomScaleNormal="100" workbookViewId="0">
      <selection activeCell="Y48" sqref="Y48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4">
        <v>0.28872774536864748</v>
      </c>
      <c r="B3" s="14">
        <v>0.23002055502156896</v>
      </c>
      <c r="C3" s="14">
        <v>0.37525754074640849</v>
      </c>
      <c r="D3" s="14">
        <v>0.27686990284798163</v>
      </c>
      <c r="E3" s="14">
        <v>0.19076000799212667</v>
      </c>
      <c r="G3" s="14">
        <v>0.28065565663628289</v>
      </c>
      <c r="H3" s="14">
        <v>0.26142133529796235</v>
      </c>
      <c r="I3" s="14">
        <v>0.47180701930267521</v>
      </c>
      <c r="J3" s="14">
        <v>0.27681469305012346</v>
      </c>
      <c r="K3" s="14">
        <v>0.23916047072631097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4">
        <v>0.22722403271822433</v>
      </c>
      <c r="B4" s="14">
        <v>0.22826812828251855</v>
      </c>
      <c r="C4" s="14">
        <v>0.23536210637185212</v>
      </c>
      <c r="D4" s="14">
        <v>0.20434381740911983</v>
      </c>
      <c r="E4" s="14">
        <v>0.1777758017317046</v>
      </c>
      <c r="G4" s="14">
        <v>0.2299722685710012</v>
      </c>
      <c r="H4" s="14">
        <v>0.22698665842758683</v>
      </c>
      <c r="I4" s="14">
        <v>0.33359334279276953</v>
      </c>
      <c r="J4" s="14">
        <v>0.25475351147838737</v>
      </c>
      <c r="K4" s="14">
        <v>0.23510265651928766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AVERAGE(A3:A20)</f>
        <v>0.1506393814801627</v>
      </c>
      <c r="Y4">
        <f>COUNT(A3:A20)</f>
        <v>9</v>
      </c>
      <c r="Z4">
        <f>DEVSQ(A3:A20)</f>
        <v>4.779211356689754E-2</v>
      </c>
    </row>
    <row r="5" spans="1:32" ht="15.75" thickTop="1" x14ac:dyDescent="0.25">
      <c r="A5" s="14">
        <v>0.17903264790888607</v>
      </c>
      <c r="B5" s="14">
        <v>0.19690101242014163</v>
      </c>
      <c r="C5" s="14">
        <v>0.22608684173724664</v>
      </c>
      <c r="D5" s="14">
        <v>0.199299807896471</v>
      </c>
      <c r="E5" s="14">
        <v>0.16065361841381906</v>
      </c>
      <c r="G5" s="14">
        <v>0.19736599587933243</v>
      </c>
      <c r="H5" s="14">
        <v>0.2105349577788862</v>
      </c>
      <c r="I5" s="14">
        <v>0.25306857523640502</v>
      </c>
      <c r="J5" s="14">
        <v>0.25466251130113893</v>
      </c>
      <c r="K5" s="14">
        <v>0.23011892549050814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AVERAGE(B3:B20)</f>
        <v>0.17411408327651653</v>
      </c>
      <c r="Y5">
        <f>COUNT(B3:B20)</f>
        <v>12</v>
      </c>
      <c r="Z5">
        <f>DEVSQ(B3:B20)</f>
        <v>1.5645214868277024E-2</v>
      </c>
    </row>
    <row r="6" spans="1:32" x14ac:dyDescent="0.25">
      <c r="A6" s="14">
        <v>0.17416707331272027</v>
      </c>
      <c r="B6" s="14">
        <v>0.19484894826503729</v>
      </c>
      <c r="C6" s="14">
        <v>0.21219161059327291</v>
      </c>
      <c r="D6" s="14">
        <v>0.1859299454809154</v>
      </c>
      <c r="E6" s="14">
        <v>0.16010714435596782</v>
      </c>
      <c r="G6" s="14">
        <v>0.17271438881332102</v>
      </c>
      <c r="H6" s="14">
        <v>0.20681650047646952</v>
      </c>
      <c r="I6" s="14">
        <v>0.2448466405261206</v>
      </c>
      <c r="J6" s="14">
        <v>0.24860642848126027</v>
      </c>
      <c r="K6" s="14">
        <v>0.22488388364812306</v>
      </c>
      <c r="M6" s="45" t="str">
        <f>A2</f>
        <v>Winter 2014</v>
      </c>
      <c r="N6">
        <f>COUNT(A3:A20)</f>
        <v>9</v>
      </c>
      <c r="O6" s="14">
        <f>SUM(A3:A20)</f>
        <v>1.3557544333214644</v>
      </c>
      <c r="P6" s="14">
        <f>AVERAGE(A3:A20)</f>
        <v>0.1506393814801627</v>
      </c>
      <c r="Q6">
        <f>VAR(A3:A20)</f>
        <v>5.9740141958621804E-3</v>
      </c>
      <c r="R6">
        <f>DEVSQ(A3:A20)</f>
        <v>4.779211356689754E-2</v>
      </c>
      <c r="S6">
        <f>SQRT(P15/N6)</f>
        <v>1.6849585341039308E-2</v>
      </c>
      <c r="T6">
        <f>P6-S6*TINV(S4,O15)</f>
        <v>0.12247441055712956</v>
      </c>
      <c r="U6">
        <f>P6+S6*TINV(S4,O15)</f>
        <v>0.17880435240319587</v>
      </c>
      <c r="W6" s="45" t="str">
        <f>C2</f>
        <v>Summer 2014/2015</v>
      </c>
      <c r="X6" s="14">
        <f>AVERAGE(C3:C20)</f>
        <v>0.20349734547906814</v>
      </c>
      <c r="Y6">
        <f>COUNT(C3:C20)</f>
        <v>18</v>
      </c>
      <c r="Z6">
        <f>DEVSQ(C3:C20)</f>
        <v>3.7603677296120984E-2</v>
      </c>
    </row>
    <row r="7" spans="1:32" x14ac:dyDescent="0.25">
      <c r="A7" s="14">
        <v>0.1505013780734013</v>
      </c>
      <c r="B7" s="14">
        <v>0.18707877344031437</v>
      </c>
      <c r="C7" s="14">
        <v>0.21015558401202802</v>
      </c>
      <c r="D7" s="14">
        <v>0.18032213326960453</v>
      </c>
      <c r="E7" s="14">
        <v>0.14855587727287542</v>
      </c>
      <c r="G7" s="14">
        <v>0.14316729281987636</v>
      </c>
      <c r="H7" s="14">
        <v>0.20575130582120629</v>
      </c>
      <c r="I7" s="14">
        <v>0.22647857861088092</v>
      </c>
      <c r="J7" s="14">
        <v>0.24777490342403985</v>
      </c>
      <c r="K7" s="14">
        <v>0.22170744008340426</v>
      </c>
      <c r="M7" s="45" t="str">
        <f>B2</f>
        <v>Spring 2014</v>
      </c>
      <c r="N7">
        <f>COUNT(B3:B20)</f>
        <v>12</v>
      </c>
      <c r="O7" s="14">
        <f>SUM(B3:B20)</f>
        <v>2.0893689993181983</v>
      </c>
      <c r="P7" s="14">
        <f>AVERAGE(B3:B20)</f>
        <v>0.17411408327651653</v>
      </c>
      <c r="Q7">
        <f>VAR(B3:B20)</f>
        <v>1.4222922607524619E-3</v>
      </c>
      <c r="R7">
        <f>DEVSQ(B3:B20)</f>
        <v>1.5645214868277024E-2</v>
      </c>
      <c r="S7">
        <f>SQRT(P15/N7)</f>
        <v>1.4592168948573925E-2</v>
      </c>
      <c r="T7">
        <f>P7-S7*TINV(S4,O15)</f>
        <v>0.14972250296031978</v>
      </c>
      <c r="U7">
        <f>P7+S7*TINV(S4,O15)</f>
        <v>0.19850566359271329</v>
      </c>
      <c r="W7" s="45" t="str">
        <f>D2</f>
        <v>Autumn 2015</v>
      </c>
      <c r="X7" s="14">
        <f>AVERAGE(D3:D20)</f>
        <v>0.15663748470054253</v>
      </c>
      <c r="Y7">
        <f>COUNT(D3:D20)</f>
        <v>15</v>
      </c>
      <c r="Z7">
        <f>DEVSQ(D3:D20)</f>
        <v>4.0113220288473764E-2</v>
      </c>
    </row>
    <row r="8" spans="1:32" x14ac:dyDescent="0.25">
      <c r="A8" s="14">
        <v>0.13632583048149241</v>
      </c>
      <c r="B8" s="14">
        <v>0.18539123521330647</v>
      </c>
      <c r="C8" s="14">
        <v>0.20450241979391806</v>
      </c>
      <c r="D8" s="14">
        <v>0.17214649526387596</v>
      </c>
      <c r="E8" s="14">
        <v>0.1428004689186696</v>
      </c>
      <c r="G8" s="14">
        <v>0.14066857471636204</v>
      </c>
      <c r="H8" s="14">
        <v>0.20050079204785998</v>
      </c>
      <c r="I8" s="14">
        <v>0.22499074164906852</v>
      </c>
      <c r="J8" s="14">
        <v>0.2379094287936451</v>
      </c>
      <c r="K8" s="14">
        <v>0.20894733469027987</v>
      </c>
      <c r="M8" s="45" t="str">
        <f>C2</f>
        <v>Summer 2014/2015</v>
      </c>
      <c r="N8">
        <f>COUNT(C3:C20)</f>
        <v>18</v>
      </c>
      <c r="O8" s="14">
        <f>SUM(C3:C20)</f>
        <v>3.6629522186232264</v>
      </c>
      <c r="P8" s="14">
        <f>AVERAGE(C3:C20)</f>
        <v>0.20349734547906814</v>
      </c>
      <c r="Q8">
        <f>VAR(C3:C20)</f>
        <v>2.2119810174188901E-3</v>
      </c>
      <c r="R8">
        <f>DEVSQ(C3:C20)</f>
        <v>3.7603677296120984E-2</v>
      </c>
      <c r="S8">
        <f>SQRT(P15/N8)</f>
        <v>1.191445605483034E-2</v>
      </c>
      <c r="T8">
        <f>P8-S8*TINV(S4,O15)</f>
        <v>0.18358170354746947</v>
      </c>
      <c r="U8">
        <f>P8+S8*TINV(S4,O15)</f>
        <v>0.22341298741066681</v>
      </c>
      <c r="W8" s="45" t="str">
        <f>E2</f>
        <v>Winter 2015</v>
      </c>
      <c r="X8" s="14">
        <f>AVERAGE(E3:E20)</f>
        <v>0.14810591428120731</v>
      </c>
      <c r="Y8">
        <f>COUNT(E3:E20)</f>
        <v>9</v>
      </c>
      <c r="Z8">
        <f>DEVSQ(E3:E20)</f>
        <v>7.0460246383433275E-3</v>
      </c>
    </row>
    <row r="9" spans="1:32" x14ac:dyDescent="0.25">
      <c r="A9" s="14">
        <v>7.1075300463187954E-2</v>
      </c>
      <c r="B9" s="14">
        <v>0.17917800783482929</v>
      </c>
      <c r="C9" s="14">
        <v>0.19909267602343655</v>
      </c>
      <c r="D9" s="14">
        <v>0.16853721068717903</v>
      </c>
      <c r="E9" s="14">
        <v>0.13861900114345072</v>
      </c>
      <c r="G9" s="14">
        <v>0.12212354301646731</v>
      </c>
      <c r="H9" s="14">
        <v>0.19997779551767114</v>
      </c>
      <c r="I9" s="14">
        <v>0.2158462731956714</v>
      </c>
      <c r="J9" s="14">
        <v>0.23280183530443133</v>
      </c>
      <c r="K9" s="14">
        <v>0.20292764838535107</v>
      </c>
      <c r="M9" s="45" t="str">
        <f>D2</f>
        <v>Autumn 2015</v>
      </c>
      <c r="N9">
        <f>COUNT(D3:D20)</f>
        <v>15</v>
      </c>
      <c r="O9" s="14">
        <f>SUM(D3:D20)</f>
        <v>2.3495622705081378</v>
      </c>
      <c r="P9" s="14">
        <f>AVERAGE(D3:D20)</f>
        <v>0.15663748470054253</v>
      </c>
      <c r="Q9">
        <f>VAR(D3:D20)</f>
        <v>2.8652300206052522E-3</v>
      </c>
      <c r="R9">
        <f>DEVSQ(D3:D20)</f>
        <v>4.0113220288473764E-2</v>
      </c>
      <c r="S9">
        <f>SQRT(P15/N9)</f>
        <v>1.3051632683269173E-2</v>
      </c>
      <c r="T9">
        <f>P9-S9*TINV(S4,O15)</f>
        <v>0.13482099203427783</v>
      </c>
      <c r="U9">
        <f>P9+S9*TINV(S4,O15)</f>
        <v>0.17845397736680724</v>
      </c>
      <c r="W9" s="46"/>
      <c r="X9" s="46"/>
      <c r="Y9" s="46">
        <f>SUM(Y4:Y8)</f>
        <v>63</v>
      </c>
      <c r="Z9" s="46">
        <f>SUM(Z4:Z8)</f>
        <v>0.14820025065811263</v>
      </c>
      <c r="AA9" s="46">
        <f>Y9-COUNT(Y4:Y8)</f>
        <v>58</v>
      </c>
      <c r="AB9" s="46">
        <f>[1]!QCRIT(COUNT(Y4:Y8),AA9,AA2,2)</f>
        <v>3.564896551724138</v>
      </c>
    </row>
    <row r="10" spans="1:32" ht="15.75" thickBot="1" x14ac:dyDescent="0.3">
      <c r="A10" s="14">
        <v>7.0341769729176579E-2</v>
      </c>
      <c r="B10" s="14">
        <v>0.1589198771320926</v>
      </c>
      <c r="C10" s="14">
        <v>0.1976442832159524</v>
      </c>
      <c r="D10" s="14">
        <v>0.16318060669165324</v>
      </c>
      <c r="E10" s="14">
        <v>0.12297882667863745</v>
      </c>
      <c r="G10" s="14">
        <v>0.10928053814061198</v>
      </c>
      <c r="H10" s="14">
        <v>0.19694749127423711</v>
      </c>
      <c r="I10" s="14">
        <v>0.21560359982937638</v>
      </c>
      <c r="J10" s="14">
        <v>0.23145267450319784</v>
      </c>
      <c r="K10" s="14">
        <v>0.18195841170080468</v>
      </c>
      <c r="M10" s="45" t="str">
        <f>E2</f>
        <v>Winter 2015</v>
      </c>
      <c r="N10">
        <f>COUNT(E3:E20)</f>
        <v>9</v>
      </c>
      <c r="O10" s="14">
        <f>SUM(E3:E20)</f>
        <v>1.3329532285308658</v>
      </c>
      <c r="P10" s="14">
        <f>AVERAGE(E3:E20)</f>
        <v>0.14810591428120731</v>
      </c>
      <c r="Q10">
        <f>VAR(E3:E20)</f>
        <v>8.8075307979290987E-4</v>
      </c>
      <c r="R10">
        <f>DEVSQ(E3:E20)</f>
        <v>7.0460246383433275E-3</v>
      </c>
      <c r="S10">
        <f>SQRT(P15/N10)</f>
        <v>1.6849585341039308E-2</v>
      </c>
      <c r="T10">
        <f>P10-S10*TINV(S4,O15)</f>
        <v>0.11994094335817417</v>
      </c>
      <c r="U10">
        <f>P10+S10*TINV(S4,O15)</f>
        <v>0.17627088520424047</v>
      </c>
      <c r="W10" t="s">
        <v>108</v>
      </c>
    </row>
    <row r="11" spans="1:32" ht="15.75" thickTop="1" x14ac:dyDescent="0.25">
      <c r="A11" s="14">
        <v>5.8358655265727734E-2</v>
      </c>
      <c r="B11" s="14">
        <v>0.15627317885666819</v>
      </c>
      <c r="C11" s="14">
        <v>0.1923203169950263</v>
      </c>
      <c r="D11" s="14">
        <v>0.15891231492047553</v>
      </c>
      <c r="E11" s="14">
        <v>9.0702482023614389E-2</v>
      </c>
      <c r="G11" s="14">
        <v>4.3291966529087296E-2</v>
      </c>
      <c r="H11" s="14">
        <v>0.18937855192636152</v>
      </c>
      <c r="I11" s="14">
        <v>0.20972092268231973</v>
      </c>
      <c r="J11" s="14">
        <v>0.22564244796730576</v>
      </c>
      <c r="K11" s="14">
        <v>0.18168356295936705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4">
        <v>0.13406846611197168</v>
      </c>
      <c r="C12" s="14">
        <v>0.19136934618134233</v>
      </c>
      <c r="D12" s="14">
        <v>0.14397978349666501</v>
      </c>
      <c r="H12" s="14">
        <v>0.18706787642426143</v>
      </c>
      <c r="I12" s="14">
        <v>0.20800084693589097</v>
      </c>
      <c r="J12" s="14">
        <v>0.22499430113478491</v>
      </c>
      <c r="K12" s="14">
        <v>0.17358186810259932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2.3474701796353831E-2</v>
      </c>
      <c r="Z12" s="46">
        <f>SQRT(Z9/AA9/HARMEAN(Y4,Y5))</f>
        <v>1.576134386384441E-2</v>
      </c>
      <c r="AA12" s="46">
        <f>Y12/Z12</f>
        <v>1.489384534665436</v>
      </c>
      <c r="AB12" s="46">
        <f>Y12-Z12*AB$9</f>
        <v>-3.271285859440351E-2</v>
      </c>
      <c r="AC12" s="46">
        <f>Y12+Z12*AB$9</f>
        <v>7.9662262187111171E-2</v>
      </c>
      <c r="AD12" s="46">
        <f>[1]!QDIST(AA12,COUNT($Y$4:$Y$8),AA$9)</f>
        <v>0.82934390823587234</v>
      </c>
      <c r="AE12" s="46">
        <f>Z12*AB$9</f>
        <v>5.6187560390757341E-2</v>
      </c>
      <c r="AF12" s="46">
        <f>Y12*SQRT(AA$9/Z$9)</f>
        <v>0.46439722048981646</v>
      </c>
    </row>
    <row r="13" spans="1:32" ht="15.75" thickTop="1" x14ac:dyDescent="0.25">
      <c r="B13" s="14">
        <v>0.12743540042578799</v>
      </c>
      <c r="C13" s="14">
        <v>0.19027358060227734</v>
      </c>
      <c r="D13" s="14">
        <v>0.14388364096121958</v>
      </c>
      <c r="H13" s="14">
        <v>0.18384869663205183</v>
      </c>
      <c r="I13" s="14">
        <v>0.2077255871585735</v>
      </c>
      <c r="J13" s="14">
        <v>0.21865092086886581</v>
      </c>
      <c r="K13" s="14">
        <v>0.14135306379365231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5.2857963998905438E-2</v>
      </c>
      <c r="Z13" s="21">
        <f>SQRT(Z9/AA9/HARMEAN(Y4,Y6))</f>
        <v>1.4592168948573925E-2</v>
      </c>
      <c r="AA13" s="21">
        <f t="shared" ref="AA13:AA21" si="0">Y13/Z13</f>
        <v>3.6223514259729828</v>
      </c>
      <c r="AB13" s="21">
        <f t="shared" ref="AB13:AB21" si="1">Y13-Z13*AB$9</f>
        <v>8.3839123195821041E-4</v>
      </c>
      <c r="AC13" s="21">
        <f t="shared" ref="AC13:AC21" si="2">Y13+Z13*AB$9</f>
        <v>0.10487753676585267</v>
      </c>
      <c r="AD13" s="21">
        <f>[1]!QDIST(AA13,COUNT($Y$4:$Y$8),AA$9)</f>
        <v>9.1284184730058615E-2</v>
      </c>
      <c r="AE13" s="21">
        <f t="shared" ref="AE13:AE21" si="3">Z13*AB$9</f>
        <v>5.2019572766947228E-2</v>
      </c>
      <c r="AF13" s="21">
        <f t="shared" ref="AF13:AF21" si="4">Y13*SQRT(AA$9/Z$9)</f>
        <v>1.0456827854424633</v>
      </c>
    </row>
    <row r="14" spans="1:32" x14ac:dyDescent="0.25">
      <c r="B14" s="14">
        <v>0.11098541631396137</v>
      </c>
      <c r="C14" s="14">
        <v>0.1859282588387976</v>
      </c>
      <c r="D14" s="14">
        <v>9.9901306556205313E-2</v>
      </c>
      <c r="H14" s="14">
        <v>0.1827158662597585</v>
      </c>
      <c r="I14" s="14">
        <v>0.20474930069681987</v>
      </c>
      <c r="J14" s="14">
        <v>0.20942277896560857</v>
      </c>
      <c r="K14" s="14">
        <v>0.12549404460193553</v>
      </c>
      <c r="M14" t="s">
        <v>38</v>
      </c>
      <c r="N14">
        <f>N16-N15</f>
        <v>3.0663325843731798E-2</v>
      </c>
      <c r="O14">
        <f>COUNTA(M6:M10)-1</f>
        <v>4</v>
      </c>
      <c r="P14">
        <f>N14/O14</f>
        <v>7.6658314609329495E-3</v>
      </c>
      <c r="Q14">
        <f>P14/P15</f>
        <v>3.0001178996641071</v>
      </c>
      <c r="R14">
        <f>FDIST(Q14,O14,O15)</f>
        <v>2.5560763221610654E-2</v>
      </c>
      <c r="S14">
        <f>FINV(S4,O14,O15)</f>
        <v>2.0443901346688271</v>
      </c>
      <c r="T14">
        <f>SQRT(DEVSQ(P6:P10)/(P15*O14))</f>
        <v>0.45478039172103568</v>
      </c>
      <c r="U14">
        <f>(N16-O16*P15)/(N16+P15)</f>
        <v>0.1126819501126782</v>
      </c>
      <c r="W14" s="11" t="str">
        <f>W4</f>
        <v>Winter 2014</v>
      </c>
      <c r="X14" s="11" t="str">
        <f>W7</f>
        <v>Autumn 2015</v>
      </c>
      <c r="Y14" s="21">
        <f>ABS(X4-X7)</f>
        <v>5.9981032203798301E-3</v>
      </c>
      <c r="Z14" s="21">
        <f>SQRT(Z9/AA9/HARMEAN(Y4,Y7))</f>
        <v>1.5070727286099147E-2</v>
      </c>
      <c r="AA14" s="21">
        <f t="shared" si="0"/>
        <v>0.39799693183435991</v>
      </c>
      <c r="AB14" s="21">
        <f t="shared" si="1"/>
        <v>-4.7727480513809893E-2</v>
      </c>
      <c r="AC14" s="21">
        <f t="shared" si="2"/>
        <v>5.9723686954569553E-2</v>
      </c>
      <c r="AD14" s="21">
        <f>[1]!QDIST(AA14,COUNT($Y$4:$Y$8),AA$9)</f>
        <v>0.99858656937371448</v>
      </c>
      <c r="AE14" s="21">
        <f t="shared" si="3"/>
        <v>5.3725583734189723E-2</v>
      </c>
      <c r="AF14" s="21">
        <f t="shared" si="4"/>
        <v>0.11865975925573051</v>
      </c>
    </row>
    <row r="15" spans="1:32" x14ac:dyDescent="0.25">
      <c r="C15" s="14">
        <v>0.18381954410081036</v>
      </c>
      <c r="D15" s="14">
        <v>9.9853146920722446E-2</v>
      </c>
      <c r="H15" s="14">
        <v>0.17293520678054108</v>
      </c>
      <c r="I15" s="14">
        <v>0.20269265836412836</v>
      </c>
      <c r="J15" s="14">
        <v>0.20783556716712856</v>
      </c>
      <c r="M15" t="s">
        <v>39</v>
      </c>
      <c r="N15">
        <f>SUM(R6:R10)</f>
        <v>0.14820025065811263</v>
      </c>
      <c r="O15">
        <f>O16-O14</f>
        <v>58</v>
      </c>
      <c r="P15">
        <f>N15/O15</f>
        <v>2.5551767354847006E-3</v>
      </c>
      <c r="W15" s="11" t="str">
        <f>W4</f>
        <v>Winter 2014</v>
      </c>
      <c r="X15" s="11" t="str">
        <f>W8</f>
        <v>Winter 2015</v>
      </c>
      <c r="Y15" s="21">
        <f>ABS(X4-X8)</f>
        <v>2.5334671989553914E-3</v>
      </c>
      <c r="Z15" s="21">
        <f>SQRT(Z9/AA9/HARMEAN(Y4,Y8))</f>
        <v>1.6849585341039308E-2</v>
      </c>
      <c r="AA15" s="21">
        <f t="shared" si="0"/>
        <v>0.15035783656852433</v>
      </c>
      <c r="AB15" s="21">
        <f t="shared" si="1"/>
        <v>-5.7533561481297221E-2</v>
      </c>
      <c r="AC15" s="21">
        <f t="shared" si="2"/>
        <v>6.2600495879208004E-2</v>
      </c>
      <c r="AD15" s="21">
        <f>[1]!QDIST(AA15,COUNT($Y$4:$Y$8),AA$9)</f>
        <v>0.99997022133635649</v>
      </c>
      <c r="AE15" s="21">
        <f t="shared" si="3"/>
        <v>6.0067028680252613E-2</v>
      </c>
      <c r="AF15" s="21">
        <f t="shared" si="4"/>
        <v>5.0119278856174773E-2</v>
      </c>
    </row>
    <row r="16" spans="1:32" x14ac:dyDescent="0.25">
      <c r="C16" s="14">
        <v>0.18362575093016972</v>
      </c>
      <c r="D16" s="14">
        <v>7.7922027625888138E-2</v>
      </c>
      <c r="H16" s="14">
        <v>0.17022075128729833</v>
      </c>
      <c r="I16" s="14">
        <v>0.14185805522254405</v>
      </c>
      <c r="J16" s="14">
        <v>0.20575130582120629</v>
      </c>
      <c r="M16" s="41" t="s">
        <v>40</v>
      </c>
      <c r="N16" s="41">
        <f>DEVSQ(A3:E20)</f>
        <v>0.17886357650184442</v>
      </c>
      <c r="O16" s="41">
        <f>COUNT(A3:E20)-1</f>
        <v>62</v>
      </c>
      <c r="P16" s="41">
        <f>N16/O16</f>
        <v>2.8848963951910393E-3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2.9383262202551608E-2</v>
      </c>
      <c r="Z16" s="21">
        <f>SQRT(Z9/AA9/HARMEAN(Y5,Y6))</f>
        <v>1.3320766826767302E-2</v>
      </c>
      <c r="AA16" s="21">
        <f t="shared" si="0"/>
        <v>2.2058236274737322</v>
      </c>
      <c r="AB16" s="21">
        <f t="shared" si="1"/>
        <v>-1.8103893524512436E-2</v>
      </c>
      <c r="AC16" s="21">
        <f t="shared" si="2"/>
        <v>7.6870417929615659E-2</v>
      </c>
      <c r="AD16" s="21">
        <f>[1]!QDIST(AA16,COUNT($Y$4:$Y$8),AA$9)</f>
        <v>0.52877360088042891</v>
      </c>
      <c r="AE16" s="21">
        <f t="shared" si="3"/>
        <v>4.7487155727064044E-2</v>
      </c>
      <c r="AF16" s="21">
        <f t="shared" si="4"/>
        <v>0.58128556495264683</v>
      </c>
    </row>
    <row r="17" spans="1:32" x14ac:dyDescent="0.25">
      <c r="C17" s="14">
        <v>0.1748686219442776</v>
      </c>
      <c r="D17" s="14">
        <v>7.4480130480160653E-2</v>
      </c>
      <c r="H17" s="14">
        <v>0.15836077629126144</v>
      </c>
      <c r="I17" s="14">
        <v>0.12072878247499656</v>
      </c>
      <c r="J17" s="14">
        <v>0.20325915358203159</v>
      </c>
      <c r="W17" s="11" t="str">
        <f>W5</f>
        <v>Spring 2014</v>
      </c>
      <c r="X17" s="11" t="str">
        <f>W7</f>
        <v>Autumn 2015</v>
      </c>
      <c r="Y17" s="21">
        <f>ABS(X5-X7)</f>
        <v>1.7476598575974001E-2</v>
      </c>
      <c r="Z17" s="21">
        <f>SQRT(Z9/AA9/HARMEAN(Y5,Y7))</f>
        <v>1.3843346963843409E-2</v>
      </c>
      <c r="AA17" s="21">
        <f t="shared" si="0"/>
        <v>1.2624547099498451</v>
      </c>
      <c r="AB17" s="21">
        <f t="shared" si="1"/>
        <v>-3.1873501279752185E-2</v>
      </c>
      <c r="AC17" s="21">
        <f t="shared" si="2"/>
        <v>6.6826698431700193E-2</v>
      </c>
      <c r="AD17" s="21">
        <f>[1]!QDIST(AA17,COUNT($Y$4:$Y$8),AA$9)</f>
        <v>0.89847016430162774</v>
      </c>
      <c r="AE17" s="21">
        <f t="shared" si="3"/>
        <v>4.9350099855726186E-2</v>
      </c>
      <c r="AF17" s="21">
        <f t="shared" si="4"/>
        <v>0.34573746123408594</v>
      </c>
    </row>
    <row r="18" spans="1:32" x14ac:dyDescent="0.25">
      <c r="C18" s="14">
        <v>0.16912772288275046</v>
      </c>
      <c r="H18" s="14">
        <v>0.158176479291674</v>
      </c>
      <c r="J18" s="14">
        <v>0.19365398340808987</v>
      </c>
      <c r="W18" s="11" t="str">
        <f>W5</f>
        <v>Spring 2014</v>
      </c>
      <c r="X18" s="11" t="str">
        <f>W8</f>
        <v>Winter 2015</v>
      </c>
      <c r="Y18" s="21">
        <f>ABS(X5-X8)</f>
        <v>2.6008168995309222E-2</v>
      </c>
      <c r="Z18" s="21">
        <f>SQRT(Z9/AA9/HARMEAN(Y5,Y8))</f>
        <v>1.576134386384441E-2</v>
      </c>
      <c r="AA18" s="21">
        <f t="shared" si="0"/>
        <v>1.6501238231957125</v>
      </c>
      <c r="AB18" s="21">
        <f t="shared" si="1"/>
        <v>-3.0179391395448119E-2</v>
      </c>
      <c r="AC18" s="21">
        <f t="shared" si="2"/>
        <v>8.2195729386066563E-2</v>
      </c>
      <c r="AD18" s="21">
        <f>[1]!QDIST(AA18,COUNT($Y$4:$Y$8),AA$9)</f>
        <v>0.77000492310286495</v>
      </c>
      <c r="AE18" s="21">
        <f t="shared" si="3"/>
        <v>5.6187560390757341E-2</v>
      </c>
      <c r="AF18" s="21">
        <f t="shared" si="4"/>
        <v>0.5145164993459912</v>
      </c>
    </row>
    <row r="19" spans="1:32" x14ac:dyDescent="0.25">
      <c r="C19" s="14">
        <v>0.16614876122570224</v>
      </c>
      <c r="H19" s="14">
        <v>0.15179031469872023</v>
      </c>
      <c r="J19" s="14">
        <v>0.17898969455374392</v>
      </c>
      <c r="W19" s="11" t="str">
        <f>W6</f>
        <v>Summer 2014/2015</v>
      </c>
      <c r="X19" s="11" t="str">
        <f>W7</f>
        <v>Autumn 2015</v>
      </c>
      <c r="Y19" s="21">
        <f>ABS(X6-X7)</f>
        <v>4.6859860778525608E-2</v>
      </c>
      <c r="Z19" s="21">
        <f>SQRT(Z9/AA9/HARMEAN(Y6,Y7))</f>
        <v>1.2495986931440498E-2</v>
      </c>
      <c r="AA19" s="21">
        <f t="shared" si="0"/>
        <v>3.7499927805321218</v>
      </c>
      <c r="AB19" s="21">
        <f t="shared" si="1"/>
        <v>2.3129600562434849E-3</v>
      </c>
      <c r="AC19" s="21">
        <f t="shared" si="2"/>
        <v>9.1406761500807732E-2</v>
      </c>
      <c r="AD19" s="21">
        <f>[1]!QDIST(AA19,COUNT($Y$4:$Y$8),AA$9)</f>
        <v>7.4175970256325718E-2</v>
      </c>
      <c r="AE19" s="21">
        <f t="shared" si="3"/>
        <v>4.4546900722282123E-2</v>
      </c>
      <c r="AF19" s="21">
        <f t="shared" si="4"/>
        <v>0.92702302618673271</v>
      </c>
    </row>
    <row r="20" spans="1:32" x14ac:dyDescent="0.25">
      <c r="C20" s="14">
        <v>0.16517725242795747</v>
      </c>
      <c r="H20" s="14">
        <v>0.14855416800421878</v>
      </c>
      <c r="J20" s="14">
        <v>0.17837470598934904</v>
      </c>
      <c r="W20" s="11" t="str">
        <f>W6</f>
        <v>Summer 2014/2015</v>
      </c>
      <c r="X20" s="11" t="str">
        <f>W8</f>
        <v>Winter 2015</v>
      </c>
      <c r="Y20" s="21">
        <f>ABS(X6-X8)</f>
        <v>5.539143119786083E-2</v>
      </c>
      <c r="Z20" s="21">
        <f>SQRT(Z9/AA9/HARMEAN(Y6,Y8))</f>
        <v>1.4592168948573925E-2</v>
      </c>
      <c r="AA20" s="21">
        <f t="shared" si="0"/>
        <v>3.7959697008081972</v>
      </c>
      <c r="AB20" s="21">
        <f t="shared" si="1"/>
        <v>3.3718584309136018E-3</v>
      </c>
      <c r="AC20" s="21">
        <f t="shared" si="2"/>
        <v>0.10741100396480806</v>
      </c>
      <c r="AD20" s="21">
        <f>[1]!QDIST(AA20,COUNT($Y$4:$Y$8),AA$9)</f>
        <v>6.8713723787679926E-2</v>
      </c>
      <c r="AE20" s="21">
        <f t="shared" si="3"/>
        <v>5.2019572766947228E-2</v>
      </c>
      <c r="AF20" s="21">
        <f t="shared" si="4"/>
        <v>1.0958020642986379</v>
      </c>
    </row>
    <row r="21" spans="1:32" x14ac:dyDescent="0.25">
      <c r="J21" s="14">
        <v>0.17704303476538513</v>
      </c>
      <c r="W21" s="48" t="str">
        <f>W7</f>
        <v>Autumn 2015</v>
      </c>
      <c r="X21" s="48" t="str">
        <f>W8</f>
        <v>Winter 2015</v>
      </c>
      <c r="Y21" s="41">
        <f>ABS(X7-X8)</f>
        <v>8.5315704193352215E-3</v>
      </c>
      <c r="Z21" s="41">
        <f>SQRT(Z9/AA9/HARMEAN(Y7,Y8))</f>
        <v>1.5070727286099147E-2</v>
      </c>
      <c r="AA21" s="41">
        <f t="shared" si="0"/>
        <v>0.56610210359287194</v>
      </c>
      <c r="AB21" s="41">
        <f t="shared" si="1"/>
        <v>-4.5194013314854502E-2</v>
      </c>
      <c r="AC21" s="41">
        <f t="shared" si="2"/>
        <v>6.2257154153524945E-2</v>
      </c>
      <c r="AD21" s="41">
        <f>[1]!QDIST(AA21,COUNT($Y$4:$Y$8),AA$9)</f>
        <v>0.99444119500558315</v>
      </c>
      <c r="AE21" s="41">
        <f t="shared" si="3"/>
        <v>5.3725583734189723E-2</v>
      </c>
      <c r="AF21" s="41">
        <f t="shared" si="4"/>
        <v>0.16877903811190528</v>
      </c>
    </row>
    <row r="22" spans="1:32" x14ac:dyDescent="0.25">
      <c r="A22" s="29">
        <f>AVERAGE(A3:A11)</f>
        <v>0.1506393814801627</v>
      </c>
      <c r="B22" s="29">
        <f>AVERAGE(B3:B14)</f>
        <v>0.17411408327651653</v>
      </c>
      <c r="C22" s="29">
        <f>AVERAGE(C3:C20)</f>
        <v>0.20349734547906814</v>
      </c>
      <c r="D22" s="29">
        <f>AVERAGE(D3:D17)</f>
        <v>0.15663748470054253</v>
      </c>
      <c r="E22" s="29">
        <f>AVERAGE(E3:E11)</f>
        <v>0.14810591428120731</v>
      </c>
      <c r="G22" s="29">
        <f>AVERAGE(G3:G11)</f>
        <v>0.15991558056914917</v>
      </c>
      <c r="H22" s="29">
        <f>AVERAGE(H3:H20)</f>
        <v>0.18955475134655703</v>
      </c>
      <c r="I22" s="29">
        <f>AVERAGE(I3:I17)</f>
        <v>0.23211406164521609</v>
      </c>
      <c r="J22" s="29">
        <f>AVERAGE(J3:J21)</f>
        <v>0.22149441476630125</v>
      </c>
      <c r="K22" s="29">
        <f>AVERAGE(K3:K14)</f>
        <v>0.19724327589180199</v>
      </c>
    </row>
    <row r="23" spans="1:32" x14ac:dyDescent="0.25">
      <c r="M23" s="1" t="s">
        <v>42</v>
      </c>
    </row>
    <row r="24" spans="1:32" ht="15.75" thickBot="1" x14ac:dyDescent="0.3">
      <c r="A24" s="108" t="s">
        <v>66</v>
      </c>
      <c r="B24" s="108"/>
      <c r="I24" s="1"/>
      <c r="M24" t="s">
        <v>96</v>
      </c>
      <c r="W24" t="s">
        <v>116</v>
      </c>
      <c r="Z24" t="s">
        <v>117</v>
      </c>
      <c r="AA24">
        <v>0.1</v>
      </c>
    </row>
    <row r="25" spans="1:32" ht="16.5" thickTop="1" thickBot="1" x14ac:dyDescent="0.3">
      <c r="A25" s="28" t="s">
        <v>67</v>
      </c>
      <c r="B25" s="28" t="s">
        <v>25</v>
      </c>
      <c r="D25" t="s">
        <v>71</v>
      </c>
      <c r="E25" s="14">
        <f>AVERAGE(A26:A88)</f>
        <v>0.1712792246079666</v>
      </c>
      <c r="I25" s="2"/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4">
        <v>0.28872774536864748</v>
      </c>
      <c r="B26" s="14">
        <v>0.28065565663628289</v>
      </c>
      <c r="D26" t="s">
        <v>73</v>
      </c>
      <c r="E26" s="14">
        <f>AVERAGE(B26:B98)</f>
        <v>0.20422260089451999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AVERAGE(G3:G21)</f>
        <v>0.15991558056914917</v>
      </c>
      <c r="Y26">
        <f>COUNT(G3:G21)</f>
        <v>9</v>
      </c>
      <c r="Z26">
        <f>DEVSQ(G3:G21)</f>
        <v>3.9296613954580423E-2</v>
      </c>
    </row>
    <row r="27" spans="1:32" ht="15.75" thickTop="1" x14ac:dyDescent="0.25">
      <c r="A27" s="14">
        <v>0.22722403271822433</v>
      </c>
      <c r="B27" s="14">
        <v>0.2299722685710012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AVERAGE(H3:H21)</f>
        <v>0.18955475134655703</v>
      </c>
      <c r="Y27">
        <f>COUNT(H3:H21)</f>
        <v>18</v>
      </c>
      <c r="Z27">
        <f>DEVSQ(H3:H21)</f>
        <v>1.3649945608115143E-2</v>
      </c>
    </row>
    <row r="28" spans="1:32" x14ac:dyDescent="0.25">
      <c r="A28" s="14">
        <v>0.17903264790888607</v>
      </c>
      <c r="B28" s="14">
        <v>0.19736599587933243</v>
      </c>
      <c r="M28" s="45" t="str">
        <f>G2</f>
        <v>Winter 2014</v>
      </c>
      <c r="N28">
        <f>COUNT(G3:G21)</f>
        <v>9</v>
      </c>
      <c r="O28" s="14">
        <f>SUM(G3:G21)</f>
        <v>1.4392402251223426</v>
      </c>
      <c r="P28" s="14">
        <f>AVERAGE(G3:G21)</f>
        <v>0.15991558056914917</v>
      </c>
      <c r="Q28">
        <f>VAR(G3:G21)</f>
        <v>4.9120767443225459E-3</v>
      </c>
      <c r="R28">
        <f>DEVSQ(G3:G21)</f>
        <v>3.9296613954580423E-2</v>
      </c>
      <c r="S28">
        <f>SQRT(P37/N28)</f>
        <v>1.693072628320564E-2</v>
      </c>
      <c r="T28">
        <f>P28-S28*TINV(S26,O37)</f>
        <v>0.13168237072551914</v>
      </c>
      <c r="U28">
        <f>P28+S28*TINV(S26,O37)</f>
        <v>0.18814879041277921</v>
      </c>
      <c r="W28" s="45" t="str">
        <f>I2</f>
        <v>Summer 2014/2015</v>
      </c>
      <c r="X28" s="14">
        <f>AVERAGE(I3:I21)</f>
        <v>0.23211406164521609</v>
      </c>
      <c r="Y28">
        <f>COUNT(I3:I21)</f>
        <v>15</v>
      </c>
      <c r="Z28">
        <f>DEVSQ(I3:I21)</f>
        <v>9.2816679012819356E-2</v>
      </c>
    </row>
    <row r="29" spans="1:32" x14ac:dyDescent="0.25">
      <c r="A29" s="14">
        <v>0.17416707331272027</v>
      </c>
      <c r="B29" s="14">
        <v>0.17271438881332102</v>
      </c>
      <c r="M29" s="45" t="str">
        <f>H2</f>
        <v>Spring 2014</v>
      </c>
      <c r="N29">
        <f>COUNT(H3:H21)</f>
        <v>18</v>
      </c>
      <c r="O29" s="14">
        <f>SUM(H3:H21)</f>
        <v>3.4119855242380264</v>
      </c>
      <c r="P29" s="14">
        <f>AVERAGE(H3:H21)</f>
        <v>0.18955475134655703</v>
      </c>
      <c r="Q29">
        <f>VAR(H3:H21)</f>
        <v>8.0293797694795091E-4</v>
      </c>
      <c r="R29">
        <f>DEVSQ(H3:H21)</f>
        <v>1.3649945608115143E-2</v>
      </c>
      <c r="S29">
        <f>SQRT(P37/N29)</f>
        <v>1.1971831365268019E-2</v>
      </c>
      <c r="T29">
        <f>P29-S29*TINV(S26,O37)</f>
        <v>0.16959085721146344</v>
      </c>
      <c r="U29">
        <f>P29+S29*TINV(S26,O37)</f>
        <v>0.20951864548165061</v>
      </c>
      <c r="W29" s="45" t="str">
        <f>J2</f>
        <v>Autumn 2015</v>
      </c>
      <c r="X29" s="14">
        <f>AVERAGE(J3:J21)</f>
        <v>0.22149441476630125</v>
      </c>
      <c r="Y29">
        <f>COUNT(J3:J21)</f>
        <v>19</v>
      </c>
      <c r="Z29">
        <f>DEVSQ(J3:J21)</f>
        <v>1.4556000992234322E-2</v>
      </c>
    </row>
    <row r="30" spans="1:32" x14ac:dyDescent="0.25">
      <c r="A30" s="14">
        <v>0.1505013780734013</v>
      </c>
      <c r="B30" s="14">
        <v>0.14316729281987636</v>
      </c>
      <c r="M30" s="45" t="str">
        <f>I2</f>
        <v>Summer 2014/2015</v>
      </c>
      <c r="N30">
        <f>COUNT(I3:I21)</f>
        <v>15</v>
      </c>
      <c r="O30" s="14">
        <f>SUM(I3:I21)</f>
        <v>3.4817109246782412</v>
      </c>
      <c r="P30" s="14">
        <f>AVERAGE(I3:I21)</f>
        <v>0.23211406164521609</v>
      </c>
      <c r="Q30">
        <f>VAR(I3:I21)</f>
        <v>6.629762786629927E-3</v>
      </c>
      <c r="R30">
        <f>DEVSQ(I3:I21)</f>
        <v>9.2816679012819356E-2</v>
      </c>
      <c r="S30">
        <f>SQRT(P37/N30)</f>
        <v>1.311448418681033E-2</v>
      </c>
      <c r="T30">
        <f>P30-S30*TINV(S26,O37)</f>
        <v>0.21024471133834438</v>
      </c>
      <c r="U30">
        <f>P30+S30*TINV(S26,O37)</f>
        <v>0.25398341195208779</v>
      </c>
      <c r="W30" s="45" t="str">
        <f>K2</f>
        <v>Winter 2015</v>
      </c>
      <c r="X30" s="14">
        <f>AVERAGE(K3:K21)</f>
        <v>0.19724327589180199</v>
      </c>
      <c r="Y30">
        <f>COUNT(K3:K21)</f>
        <v>12</v>
      </c>
      <c r="Z30">
        <f>DEVSQ(K3:K21)</f>
        <v>1.5110249828070913E-2</v>
      </c>
    </row>
    <row r="31" spans="1:32" x14ac:dyDescent="0.25">
      <c r="A31" s="14">
        <v>0.13632583048149241</v>
      </c>
      <c r="B31" s="14">
        <v>0.14066857471636204</v>
      </c>
      <c r="M31" s="45" t="str">
        <f>J2</f>
        <v>Autumn 2015</v>
      </c>
      <c r="N31">
        <f>COUNT(J3:J21)</f>
        <v>19</v>
      </c>
      <c r="O31" s="14">
        <f>SUM(J3:J21)</f>
        <v>4.2083938805597239</v>
      </c>
      <c r="P31" s="14">
        <f>AVERAGE(J3:J21)</f>
        <v>0.22149441476630125</v>
      </c>
      <c r="Q31">
        <f>VAR(J3:J21)</f>
        <v>8.0866672179078869E-4</v>
      </c>
      <c r="R31">
        <f>DEVSQ(J3:J21)</f>
        <v>1.4556000992234322E-2</v>
      </c>
      <c r="S31">
        <f>SQRT(P37/N31)</f>
        <v>1.1652524985669693E-2</v>
      </c>
      <c r="T31">
        <f>P31-S31*TINV(S26,O37)</f>
        <v>0.20206298709890738</v>
      </c>
      <c r="U31">
        <f>P31+S31*TINV(S26,O37)</f>
        <v>0.24092584243369511</v>
      </c>
      <c r="W31" s="46"/>
      <c r="X31" s="46"/>
      <c r="Y31" s="46">
        <f>SUM(Y26:Y30)</f>
        <v>73</v>
      </c>
      <c r="Z31" s="46">
        <f>SUM(Z26:Z30)</f>
        <v>0.17542948939582015</v>
      </c>
      <c r="AA31" s="46">
        <f>Y31-COUNT(Y26:Y30)</f>
        <v>68</v>
      </c>
      <c r="AB31" s="46">
        <f>[1]!QCRIT(COUNT(Y26:Y30),AA31,AA24,2)</f>
        <v>3.5521176470588234</v>
      </c>
    </row>
    <row r="32" spans="1:32" ht="15.75" thickBot="1" x14ac:dyDescent="0.3">
      <c r="A32" s="14">
        <v>7.1075300463187954E-2</v>
      </c>
      <c r="B32" s="14">
        <v>0.12212354301646731</v>
      </c>
      <c r="M32" s="45" t="str">
        <f>K2</f>
        <v>Winter 2015</v>
      </c>
      <c r="N32">
        <f>COUNT(K3:K21)</f>
        <v>12</v>
      </c>
      <c r="O32" s="14">
        <f>SUM(K3:K21)</f>
        <v>2.3669193107016238</v>
      </c>
      <c r="P32" s="14">
        <f>AVERAGE(K3:K21)</f>
        <v>0.19724327589180199</v>
      </c>
      <c r="Q32">
        <f>VAR(K3:K21)</f>
        <v>1.3736590752791837E-3</v>
      </c>
      <c r="R32">
        <f>DEVSQ(K3:K21)</f>
        <v>1.5110249828070913E-2</v>
      </c>
      <c r="S32">
        <f>SQRT(P37/N32)</f>
        <v>1.4662439065776973E-2</v>
      </c>
      <c r="T32">
        <f>P32-S32*TINV(S26,O37)</f>
        <v>0.17279259893684148</v>
      </c>
      <c r="U32">
        <f>P32+S32*TINV(S26,O37)</f>
        <v>0.22169395284676249</v>
      </c>
      <c r="W32" t="s">
        <v>108</v>
      </c>
    </row>
    <row r="33" spans="1:32" ht="15.75" thickTop="1" x14ac:dyDescent="0.25">
      <c r="A33" s="14">
        <v>7.0341769729176579E-2</v>
      </c>
      <c r="B33" s="14">
        <v>0.10928053814061198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4">
        <v>5.8358655265727734E-2</v>
      </c>
      <c r="B34" s="14">
        <v>4.3291966529087296E-2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2.9639170777407853E-2</v>
      </c>
      <c r="Z34" s="46">
        <f>SQRT(Z31/AA31/HARMEAN(Y26,Y27))</f>
        <v>1.4662439065776973E-2</v>
      </c>
      <c r="AA34" s="46">
        <f>Y34/Z34</f>
        <v>2.0214352226422876</v>
      </c>
      <c r="AB34" s="46">
        <f>Y34-Z34*AB$31</f>
        <v>-2.2443537777063226E-2</v>
      </c>
      <c r="AC34" s="46">
        <f>Y34+Z34*AB$31</f>
        <v>8.1721879331878938E-2</v>
      </c>
      <c r="AD34" s="46">
        <f>[1]!QDIST(AA34,COUNT($Y$26:$Y$30),AA$31)</f>
        <v>0.61113475999114142</v>
      </c>
      <c r="AE34" s="46">
        <f>Z34*AB$31</f>
        <v>5.2082708554471079E-2</v>
      </c>
      <c r="AF34" s="46">
        <f>Y34*SQRT(AA$31/Z$31)</f>
        <v>0.58353808497095794</v>
      </c>
    </row>
    <row r="35" spans="1:32" ht="15.75" thickTop="1" x14ac:dyDescent="0.25">
      <c r="A35" s="14">
        <v>0.23002055502156896</v>
      </c>
      <c r="B35" s="14">
        <v>0.26142133529796235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7.2198481076066912E-2</v>
      </c>
      <c r="Z35" s="21">
        <f>SQRT(Z31/AA31/HARMEAN(Y26,Y28))</f>
        <v>1.5143301951076066E-2</v>
      </c>
      <c r="AA35" s="21">
        <f t="shared" ref="AA35:AA43" si="5">Y35/Z35</f>
        <v>4.7676841754407837</v>
      </c>
      <c r="AB35" s="21">
        <f t="shared" ref="AB35:AB43" si="6">Y35-Z35*AB$31</f>
        <v>1.8407690980909303E-2</v>
      </c>
      <c r="AC35" s="21">
        <f t="shared" ref="AC35:AC43" si="7">Y35+Z35*AB$31</f>
        <v>0.12598927117122452</v>
      </c>
      <c r="AD35" s="21">
        <f>[1]!QDIST(AA35,COUNT($Y$26:$Y$30),AA$31)</f>
        <v>1.0515859160813212E-2</v>
      </c>
      <c r="AE35" s="21">
        <f t="shared" ref="AE35:AE43" si="8">Z35*AB$31</f>
        <v>5.3790790095157609E-2</v>
      </c>
      <c r="AF35" s="21">
        <f t="shared" ref="AF35:AF43" si="9">Y35*SQRT(AA$31/Z$31)</f>
        <v>1.4214487882047502</v>
      </c>
    </row>
    <row r="36" spans="1:32" x14ac:dyDescent="0.25">
      <c r="A36" s="14">
        <v>0.22826812828251855</v>
      </c>
      <c r="B36" s="14">
        <v>0.22698665842758683</v>
      </c>
      <c r="M36" t="s">
        <v>38</v>
      </c>
      <c r="N36">
        <f>N38-N37</f>
        <v>3.9462164043570336E-2</v>
      </c>
      <c r="O36">
        <f>COUNTA(M28:M32)-1</f>
        <v>4</v>
      </c>
      <c r="P36">
        <f>N36/O36</f>
        <v>9.865541010892584E-3</v>
      </c>
      <c r="Q36">
        <f>P36/P37</f>
        <v>3.8240822056264832</v>
      </c>
      <c r="R36">
        <f>FDIST(Q36,O36,O37)</f>
        <v>7.3110996055832664E-3</v>
      </c>
      <c r="S36">
        <f>FINV(S26,O36,O37)</f>
        <v>2.0294171946650374</v>
      </c>
      <c r="T36">
        <f>SQRT(DEVSQ(P28:P32)/(P37*O36))</f>
        <v>0.5583195847595015</v>
      </c>
      <c r="U36">
        <f>(N38-O38*P37)/(N38+P37)</f>
        <v>0.13400736402520491</v>
      </c>
      <c r="W36" s="11" t="str">
        <f>W26</f>
        <v>Winter 2014</v>
      </c>
      <c r="X36" s="11" t="str">
        <f>W29</f>
        <v>Autumn 2015</v>
      </c>
      <c r="Y36" s="21">
        <f>ABS(X26-X29)</f>
        <v>6.1578834197152071E-2</v>
      </c>
      <c r="Z36" s="21">
        <f>SQRT(Z31/AA31/HARMEAN(Y26,Y29))</f>
        <v>1.4533252062399639E-2</v>
      </c>
      <c r="AA36" s="21">
        <f t="shared" si="5"/>
        <v>4.2370994415261354</v>
      </c>
      <c r="AB36" s="21">
        <f t="shared" si="6"/>
        <v>9.9550130771482725E-3</v>
      </c>
      <c r="AC36" s="21">
        <f t="shared" si="7"/>
        <v>0.11320265531715587</v>
      </c>
      <c r="AD36" s="21">
        <f>[1]!QDIST(AA36,COUNT($Y$26:$Y$30),AA$31)</f>
        <v>3.0245079622506554E-2</v>
      </c>
      <c r="AE36" s="21">
        <f t="shared" si="8"/>
        <v>5.1623821120003799E-2</v>
      </c>
      <c r="AF36" s="21">
        <f t="shared" si="9"/>
        <v>1.2123684313577445</v>
      </c>
    </row>
    <row r="37" spans="1:32" x14ac:dyDescent="0.25">
      <c r="A37" s="14">
        <v>0.19690101242014163</v>
      </c>
      <c r="B37" s="14">
        <v>0.2105349577788862</v>
      </c>
      <c r="M37" t="s">
        <v>39</v>
      </c>
      <c r="N37">
        <f>SUM(R28:R32)</f>
        <v>0.17542948939582015</v>
      </c>
      <c r="O37">
        <f>O38-O36</f>
        <v>68</v>
      </c>
      <c r="P37">
        <f>N37/O37</f>
        <v>2.5798454322914729E-3</v>
      </c>
      <c r="W37" s="11" t="str">
        <f>W26</f>
        <v>Winter 2014</v>
      </c>
      <c r="X37" s="11" t="str">
        <f>W30</f>
        <v>Winter 2015</v>
      </c>
      <c r="Y37" s="21">
        <f>ABS(X26-X30)</f>
        <v>3.7327695322652815E-2</v>
      </c>
      <c r="Z37" s="21">
        <f>SQRT(Z31/AA31/HARMEAN(Y26,Y30))</f>
        <v>1.5837244265251026E-2</v>
      </c>
      <c r="AA37" s="21">
        <f t="shared" si="5"/>
        <v>2.3569564690338605</v>
      </c>
      <c r="AB37" s="21">
        <f t="shared" si="6"/>
        <v>-1.8928059512726504E-2</v>
      </c>
      <c r="AC37" s="21">
        <f t="shared" si="7"/>
        <v>9.3583450158032128E-2</v>
      </c>
      <c r="AD37" s="21">
        <f>[1]!QDIST(AA37,COUNT($Y$26:$Y$30),AA$31)</f>
        <v>0.46117014559279135</v>
      </c>
      <c r="AE37" s="21">
        <f t="shared" si="8"/>
        <v>5.6255754835379319E-2</v>
      </c>
      <c r="AF37" s="21">
        <f t="shared" si="9"/>
        <v>0.734910298555431</v>
      </c>
    </row>
    <row r="38" spans="1:32" x14ac:dyDescent="0.25">
      <c r="A38" s="14">
        <v>0.19484894826503729</v>
      </c>
      <c r="B38" s="14">
        <v>0.20681650047646952</v>
      </c>
      <c r="M38" s="41" t="s">
        <v>40</v>
      </c>
      <c r="N38" s="41">
        <f>DEVSQ(G3:K21)</f>
        <v>0.21489165343939048</v>
      </c>
      <c r="O38" s="41">
        <f>COUNT(G3:K21)-1</f>
        <v>72</v>
      </c>
      <c r="P38" s="41">
        <f>N38/O38</f>
        <v>2.9846062977693121E-3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4.2559310298659059E-2</v>
      </c>
      <c r="Z38" s="21">
        <f>SQRT(Z31/AA31/HARMEAN(Y27,Y28))</f>
        <v>1.2556162664694046E-2</v>
      </c>
      <c r="AA38" s="21">
        <f t="shared" si="5"/>
        <v>3.3895156852602066</v>
      </c>
      <c r="AB38" s="21">
        <f t="shared" si="6"/>
        <v>-2.0416566819417975E-3</v>
      </c>
      <c r="AC38" s="21">
        <f t="shared" si="7"/>
        <v>8.7160277279259915E-2</v>
      </c>
      <c r="AD38" s="21">
        <f>[1]!QDIST(AA38,COUNT($Y$26:$Y$30),AA$31)</f>
        <v>0.12866945576093869</v>
      </c>
      <c r="AE38" s="21">
        <f t="shared" si="8"/>
        <v>4.4600966980600856E-2</v>
      </c>
      <c r="AF38" s="21">
        <f t="shared" si="9"/>
        <v>0.83791070323379224</v>
      </c>
    </row>
    <row r="39" spans="1:32" x14ac:dyDescent="0.25">
      <c r="A39" s="14">
        <v>0.18707877344031437</v>
      </c>
      <c r="B39" s="14">
        <v>0.20575130582120629</v>
      </c>
      <c r="W39" s="11" t="str">
        <f>W27</f>
        <v>Spring 2014</v>
      </c>
      <c r="X39" s="11" t="str">
        <f>W29</f>
        <v>Autumn 2015</v>
      </c>
      <c r="Y39" s="21">
        <f>ABS(X27-X29)</f>
        <v>3.1939663419744219E-2</v>
      </c>
      <c r="Z39" s="21">
        <f>SQRT(Z31/AA31/HARMEAN(Y27,Y29))</f>
        <v>1.1813257061032567E-2</v>
      </c>
      <c r="AA39" s="21">
        <f t="shared" si="5"/>
        <v>2.7037135698249553</v>
      </c>
      <c r="AB39" s="21">
        <f t="shared" si="6"/>
        <v>-1.0022415455991814E-2</v>
      </c>
      <c r="AC39" s="21">
        <f t="shared" si="7"/>
        <v>7.3901742295480244E-2</v>
      </c>
      <c r="AD39" s="21">
        <f>[1]!QDIST(AA39,COUNT($Y$26:$Y$30),AA$31)</f>
        <v>0.32107653815416459</v>
      </c>
      <c r="AE39" s="21">
        <f t="shared" si="8"/>
        <v>4.1962078875736032E-2</v>
      </c>
      <c r="AF39" s="21">
        <f t="shared" si="9"/>
        <v>0.62883034638678648</v>
      </c>
    </row>
    <row r="40" spans="1:32" x14ac:dyDescent="0.25">
      <c r="A40" s="14">
        <v>0.18539123521330647</v>
      </c>
      <c r="B40" s="14">
        <v>0.20050079204785998</v>
      </c>
      <c r="I40" s="2"/>
      <c r="W40" s="11" t="str">
        <f>W27</f>
        <v>Spring 2014</v>
      </c>
      <c r="X40" s="11" t="str">
        <f>W30</f>
        <v>Winter 2015</v>
      </c>
      <c r="Y40" s="21">
        <f>ABS(X27-X30)</f>
        <v>7.6885245452449624E-3</v>
      </c>
      <c r="Z40" s="21">
        <f>SQRT(Z31/AA31/HARMEAN(Y27,Y30))</f>
        <v>1.3384914373951704E-2</v>
      </c>
      <c r="AA40" s="21">
        <f t="shared" si="5"/>
        <v>0.57441716326609837</v>
      </c>
      <c r="AB40" s="21">
        <f t="shared" si="6"/>
        <v>-3.9856266006840189E-2</v>
      </c>
      <c r="AC40" s="21">
        <f t="shared" si="7"/>
        <v>5.5233315097330114E-2</v>
      </c>
      <c r="AD40" s="21">
        <f>[1]!QDIST(AA40,COUNT($Y$26:$Y$30),AA$31)</f>
        <v>0.99414545525419895</v>
      </c>
      <c r="AE40" s="21">
        <f t="shared" si="8"/>
        <v>4.7544790552085152E-2</v>
      </c>
      <c r="AF40" s="21">
        <f t="shared" si="9"/>
        <v>0.15137221358447295</v>
      </c>
    </row>
    <row r="41" spans="1:32" x14ac:dyDescent="0.25">
      <c r="A41" s="14">
        <v>0.17917800783482929</v>
      </c>
      <c r="B41" s="14">
        <v>0.19997779551767114</v>
      </c>
      <c r="W41" s="11" t="str">
        <f>W28</f>
        <v>Summer 2014/2015</v>
      </c>
      <c r="X41" s="11" t="str">
        <f>W29</f>
        <v>Autumn 2015</v>
      </c>
      <c r="Y41" s="21">
        <f>ABS(X28-X29)</f>
        <v>1.061964687891484E-2</v>
      </c>
      <c r="Z41" s="21">
        <f>SQRT(Z31/AA31/HARMEAN(Y28,Y29))</f>
        <v>1.2405060137455091E-2</v>
      </c>
      <c r="AA41" s="21">
        <f t="shared" si="5"/>
        <v>0.85607379256876937</v>
      </c>
      <c r="AB41" s="21">
        <f t="shared" si="6"/>
        <v>-3.3444586148165346E-2</v>
      </c>
      <c r="AC41" s="21">
        <f t="shared" si="7"/>
        <v>5.4683879905995027E-2</v>
      </c>
      <c r="AD41" s="21">
        <f>[1]!QDIST(AA41,COUNT($Y$26:$Y$30),AA$31)</f>
        <v>0.97379033501534873</v>
      </c>
      <c r="AE41" s="21">
        <f t="shared" si="8"/>
        <v>4.4064233027080187E-2</v>
      </c>
      <c r="AF41" s="21">
        <f t="shared" si="9"/>
        <v>0.20908035684700568</v>
      </c>
    </row>
    <row r="42" spans="1:32" x14ac:dyDescent="0.25">
      <c r="A42" s="14">
        <v>0.1589198771320926</v>
      </c>
      <c r="B42" s="14">
        <v>0.19694749127423711</v>
      </c>
      <c r="W42" s="11" t="str">
        <f>W28</f>
        <v>Summer 2014/2015</v>
      </c>
      <c r="X42" s="11" t="str">
        <f>W30</f>
        <v>Winter 2015</v>
      </c>
      <c r="Y42" s="21">
        <f>ABS(X28-X30)</f>
        <v>3.4870785753414096E-2</v>
      </c>
      <c r="Z42" s="21">
        <f>SQRT(Z31/AA31/HARMEAN(Y28,Y30))</f>
        <v>1.3910011050385994E-2</v>
      </c>
      <c r="AA42" s="21">
        <f t="shared" si="5"/>
        <v>2.5068841158430608</v>
      </c>
      <c r="AB42" s="21">
        <f t="shared" si="6"/>
        <v>-1.453920996944523E-2</v>
      </c>
      <c r="AC42" s="21">
        <f t="shared" si="7"/>
        <v>8.4280781476273423E-2</v>
      </c>
      <c r="AD42" s="21">
        <f>[1]!QDIST(AA42,COUNT($Y$26:$Y$30),AA$31)</f>
        <v>0.39778514746873073</v>
      </c>
      <c r="AE42" s="21">
        <f t="shared" si="8"/>
        <v>4.9409995722859326E-2</v>
      </c>
      <c r="AF42" s="21">
        <f t="shared" si="9"/>
        <v>0.68653848964931918</v>
      </c>
    </row>
    <row r="43" spans="1:32" x14ac:dyDescent="0.25">
      <c r="A43" s="14">
        <v>0.15627317885666819</v>
      </c>
      <c r="B43" s="14">
        <v>0.18937855192636152</v>
      </c>
      <c r="W43" s="48" t="str">
        <f>W29</f>
        <v>Autumn 2015</v>
      </c>
      <c r="X43" s="48" t="str">
        <f>W30</f>
        <v>Winter 2015</v>
      </c>
      <c r="Y43" s="41">
        <f>ABS(X29-X30)</f>
        <v>2.4251138874499256E-2</v>
      </c>
      <c r="Z43" s="41">
        <f>SQRT(Z31/AA31/HARMEAN(Y29,Y30))</f>
        <v>1.3243271081935896E-2</v>
      </c>
      <c r="AA43" s="41">
        <f t="shared" si="5"/>
        <v>1.8312045962404504</v>
      </c>
      <c r="AB43" s="41">
        <f t="shared" si="6"/>
        <v>-2.2790518040429038E-2</v>
      </c>
      <c r="AC43" s="41">
        <f t="shared" si="7"/>
        <v>7.1292795789427543E-2</v>
      </c>
      <c r="AD43" s="41">
        <f>[1]!QDIST(AA43,COUNT($Y$26:$Y$30),AA$31)</f>
        <v>0.69523756899237277</v>
      </c>
      <c r="AE43" s="41">
        <f t="shared" si="8"/>
        <v>4.7041656914928294E-2</v>
      </c>
      <c r="AF43" s="41">
        <f t="shared" si="9"/>
        <v>0.47745813280231353</v>
      </c>
    </row>
    <row r="44" spans="1:32" x14ac:dyDescent="0.25">
      <c r="A44" s="14">
        <v>0.13406846611197168</v>
      </c>
      <c r="B44" s="14">
        <v>0.18706787642426143</v>
      </c>
    </row>
    <row r="45" spans="1:32" x14ac:dyDescent="0.25">
      <c r="A45" s="14">
        <v>0.12743540042578799</v>
      </c>
      <c r="B45" s="14">
        <v>0.18384869663205183</v>
      </c>
      <c r="M45" s="1" t="s">
        <v>70</v>
      </c>
    </row>
    <row r="46" spans="1:32" x14ac:dyDescent="0.25">
      <c r="A46" s="14">
        <v>0.11098541631396137</v>
      </c>
      <c r="B46" s="14">
        <v>0.1827158662597585</v>
      </c>
      <c r="M46" s="2" t="s">
        <v>65</v>
      </c>
      <c r="U46" s="2" t="s">
        <v>74</v>
      </c>
    </row>
    <row r="47" spans="1:32" x14ac:dyDescent="0.25">
      <c r="A47" s="14">
        <v>0.37525754074640849</v>
      </c>
      <c r="B47" s="14">
        <v>0.17293520678054108</v>
      </c>
      <c r="M47" t="s">
        <v>56</v>
      </c>
    </row>
    <row r="48" spans="1:32" ht="30.75" thickBot="1" x14ac:dyDescent="0.3">
      <c r="A48" s="14">
        <v>0.23536210637185212</v>
      </c>
      <c r="B48" s="14">
        <v>0.17022075128729833</v>
      </c>
      <c r="U48" s="35" t="s">
        <v>75</v>
      </c>
      <c r="V48" s="19" t="s">
        <v>65</v>
      </c>
      <c r="W48" s="19" t="s">
        <v>20</v>
      </c>
      <c r="X48" s="19" t="s">
        <v>21</v>
      </c>
      <c r="Y48" s="20" t="s">
        <v>22</v>
      </c>
      <c r="Z48" s="19" t="s">
        <v>23</v>
      </c>
      <c r="AA48" s="19" t="s">
        <v>24</v>
      </c>
    </row>
    <row r="49" spans="1:27" ht="45" x14ac:dyDescent="0.25">
      <c r="A49" s="14">
        <v>0.22608684173724664</v>
      </c>
      <c r="B49" s="14">
        <v>0.15836077629126144</v>
      </c>
      <c r="M49" s="25"/>
      <c r="N49" s="25" t="s">
        <v>69</v>
      </c>
      <c r="O49" s="25" t="s">
        <v>68</v>
      </c>
      <c r="U49" s="36" t="s">
        <v>132</v>
      </c>
      <c r="V49" t="str">
        <f>IF(V57&lt;=Summary!$B$4,Summary!$A$4,IF(V57&lt;=Summary!$B$5,Summary!$A$5,IF(V57&lt;=Summary!$B$6,Summary!$A$6,Summary!$A$7)))</f>
        <v>***</v>
      </c>
      <c r="W49" t="str">
        <f>IF(W57&lt;=Summary!$B$4,Summary!$A$4,IF(W57&lt;=Summary!$B$5,Summary!$A$5,IF(W57&lt;=Summary!$B$6,Summary!$A$6,Summary!$A$7)))</f>
        <v>-</v>
      </c>
      <c r="X49" t="str">
        <f>IF(X57&lt;=Summary!$B$4,Summary!$A$4,IF(X57&lt;=Summary!$B$5,Summary!$A$5,IF(X57&lt;=Summary!$B$6,Summary!$A$6,Summary!$A$7)))</f>
        <v>-</v>
      </c>
      <c r="Y49" t="str">
        <f>IF(Y57&lt;=Summary!$B$4,Summary!$A$4,IF(Y57&lt;=Summary!$B$5,Summary!$A$5,IF(Y57&lt;=Summary!$B$6,Summary!$A$6,Summary!$A$7)))</f>
        <v>-</v>
      </c>
      <c r="Z49" t="str">
        <f>IF(Z57&lt;=Summary!$B$4,Summary!$A$4,IF(Z57&lt;=Summary!$B$5,Summary!$A$5,IF(Z57&lt;=Summary!$B$6,Summary!$A$6,Summary!$A$7)))</f>
        <v>***</v>
      </c>
      <c r="AA49" t="str">
        <f>IF(AA57&lt;=Summary!$B$4,Summary!$A$4,IF(AA57&lt;=Summary!$B$5,Summary!$A$5,IF(AA57&lt;=Summary!$B$6,Summary!$A$6,Summary!$A$7)))</f>
        <v>***</v>
      </c>
    </row>
    <row r="50" spans="1:27" x14ac:dyDescent="0.25">
      <c r="A50" s="14">
        <v>0.21219161059327291</v>
      </c>
      <c r="B50" s="14">
        <v>0.158176479291674</v>
      </c>
      <c r="M50" s="23" t="s">
        <v>57</v>
      </c>
      <c r="N50" s="23">
        <v>0.20422260089451999</v>
      </c>
      <c r="O50" s="23">
        <v>0.1712792246079666</v>
      </c>
      <c r="U50" s="37" t="s">
        <v>77</v>
      </c>
      <c r="V50" t="s">
        <v>69</v>
      </c>
      <c r="W50" t="s">
        <v>69</v>
      </c>
      <c r="X50" t="s">
        <v>69</v>
      </c>
      <c r="Y50" t="s">
        <v>69</v>
      </c>
      <c r="Z50" t="s">
        <v>69</v>
      </c>
      <c r="AA50" t="s">
        <v>69</v>
      </c>
    </row>
    <row r="51" spans="1:27" x14ac:dyDescent="0.25">
      <c r="A51" s="14">
        <v>0.21015558401202802</v>
      </c>
      <c r="B51" s="14">
        <v>0.15179031469872023</v>
      </c>
      <c r="M51" s="23" t="s">
        <v>31</v>
      </c>
      <c r="N51" s="23">
        <v>2.9846062977693039E-3</v>
      </c>
      <c r="O51" s="23">
        <v>2.8848963951910293E-3</v>
      </c>
      <c r="U51" s="37" t="s">
        <v>78</v>
      </c>
      <c r="V51" t="s">
        <v>68</v>
      </c>
      <c r="W51" t="s">
        <v>68</v>
      </c>
      <c r="X51" t="s">
        <v>68</v>
      </c>
      <c r="Y51" t="s">
        <v>68</v>
      </c>
      <c r="Z51" t="s">
        <v>68</v>
      </c>
      <c r="AA51" t="s">
        <v>68</v>
      </c>
    </row>
    <row r="52" spans="1:27" x14ac:dyDescent="0.25">
      <c r="A52" s="14">
        <v>0.20450241979391806</v>
      </c>
      <c r="B52" s="14">
        <v>0.14855416800421878</v>
      </c>
      <c r="M52" s="23" t="s">
        <v>58</v>
      </c>
      <c r="N52" s="23">
        <v>73</v>
      </c>
      <c r="O52" s="23">
        <v>63</v>
      </c>
      <c r="S52" s="33"/>
      <c r="U52" s="38" t="s">
        <v>79</v>
      </c>
      <c r="V52" s="33">
        <v>0.20422260089451999</v>
      </c>
      <c r="W52" s="33">
        <v>0.15991558056914917</v>
      </c>
      <c r="X52" s="33">
        <v>0.18955475134655703</v>
      </c>
      <c r="Y52" s="33">
        <v>0.23211406164521609</v>
      </c>
      <c r="Z52" s="33">
        <v>0.22149441476630125</v>
      </c>
      <c r="AA52" s="33">
        <v>0.19724327589180199</v>
      </c>
    </row>
    <row r="53" spans="1:27" x14ac:dyDescent="0.25">
      <c r="A53" s="14">
        <v>0.19909267602343655</v>
      </c>
      <c r="B53" s="14">
        <v>0.47180701930267521</v>
      </c>
      <c r="M53" s="23" t="s">
        <v>59</v>
      </c>
      <c r="N53" s="23">
        <v>0</v>
      </c>
      <c r="O53" s="23"/>
      <c r="S53" s="33"/>
      <c r="U53" s="38" t="s">
        <v>80</v>
      </c>
      <c r="V53" s="33">
        <v>0.1712792246079666</v>
      </c>
      <c r="W53" s="33">
        <v>0.1506393814801627</v>
      </c>
      <c r="X53" s="33">
        <v>0.17411408327651653</v>
      </c>
      <c r="Y53" s="33">
        <v>0.20349734547906814</v>
      </c>
      <c r="Z53" s="33">
        <v>0.15663748470054253</v>
      </c>
      <c r="AA53" s="33">
        <v>0.14810591428120731</v>
      </c>
    </row>
    <row r="54" spans="1:27" x14ac:dyDescent="0.25">
      <c r="A54" s="14">
        <v>0.1976442832159524</v>
      </c>
      <c r="B54" s="14">
        <v>0.33359334279276953</v>
      </c>
      <c r="M54" s="23" t="s">
        <v>34</v>
      </c>
      <c r="N54" s="23">
        <v>132</v>
      </c>
      <c r="O54" s="23"/>
      <c r="S54" s="33"/>
      <c r="U54" s="38" t="s">
        <v>81</v>
      </c>
      <c r="V54" s="33">
        <v>2.9846062977693039E-3</v>
      </c>
      <c r="W54" s="33">
        <v>4.9120767443225459E-3</v>
      </c>
      <c r="X54" s="33">
        <v>8.0293797694795091E-4</v>
      </c>
      <c r="Y54" s="33">
        <v>6.629762786629927E-3</v>
      </c>
      <c r="Z54" s="33">
        <v>8.0866672179078869E-4</v>
      </c>
      <c r="AA54" s="33">
        <v>1.3736590752791837E-3</v>
      </c>
    </row>
    <row r="55" spans="1:27" x14ac:dyDescent="0.25">
      <c r="A55" s="14">
        <v>0.1923203169950263</v>
      </c>
      <c r="B55" s="14">
        <v>0.25306857523640502</v>
      </c>
      <c r="I55" s="2"/>
      <c r="M55" s="23" t="s">
        <v>60</v>
      </c>
      <c r="N55" s="23">
        <v>3.5384748317862513</v>
      </c>
      <c r="O55" s="23"/>
      <c r="S55" s="33"/>
      <c r="U55" s="38" t="s">
        <v>82</v>
      </c>
      <c r="V55" s="33">
        <v>2.8848963951910293E-3</v>
      </c>
      <c r="W55" s="33">
        <v>5.9740141958621804E-3</v>
      </c>
      <c r="X55" s="33">
        <v>1.4222922607524619E-3</v>
      </c>
      <c r="Y55" s="33">
        <v>2.2119810174188901E-3</v>
      </c>
      <c r="Z55" s="33">
        <v>2.8652300206052522E-3</v>
      </c>
      <c r="AA55" s="33">
        <v>8.8075307979290987E-4</v>
      </c>
    </row>
    <row r="56" spans="1:27" x14ac:dyDescent="0.25">
      <c r="A56" s="14">
        <v>0.19136934618134233</v>
      </c>
      <c r="B56" s="14">
        <v>0.2448466405261206</v>
      </c>
      <c r="M56" s="23" t="s">
        <v>61</v>
      </c>
      <c r="N56" s="23">
        <v>2.780957750887747E-4</v>
      </c>
      <c r="O56" s="23"/>
      <c r="S56" s="33"/>
      <c r="U56" s="39" t="s">
        <v>60</v>
      </c>
      <c r="V56" s="33">
        <v>3.5384748317862513</v>
      </c>
      <c r="W56" s="33">
        <v>0.26671984909090973</v>
      </c>
      <c r="X56" s="33">
        <v>1.2089169851976942</v>
      </c>
      <c r="Y56" s="33">
        <v>1.2040506718345008</v>
      </c>
      <c r="Z56" s="33">
        <v>4.243669863058293</v>
      </c>
      <c r="AA56" s="33">
        <v>3.3721201621856371</v>
      </c>
    </row>
    <row r="57" spans="1:27" x14ac:dyDescent="0.25">
      <c r="A57" s="14">
        <v>0.19027358060227734</v>
      </c>
      <c r="B57" s="14">
        <v>0.22647857861088092</v>
      </c>
      <c r="M57" s="23" t="s">
        <v>62</v>
      </c>
      <c r="N57" s="23">
        <v>1.2879979637025276</v>
      </c>
      <c r="O57" s="23"/>
      <c r="S57" s="33"/>
      <c r="U57" s="39" t="s">
        <v>83</v>
      </c>
      <c r="V57" s="33">
        <v>2.780957750887747E-4</v>
      </c>
      <c r="W57" s="33">
        <v>0.3965459363445113</v>
      </c>
      <c r="X57" s="33">
        <v>0.12076230360938603</v>
      </c>
      <c r="Y57" s="33">
        <v>0.12098325788574715</v>
      </c>
      <c r="Z57" s="33">
        <v>1.9897336187146174E-4</v>
      </c>
      <c r="AA57" s="33">
        <v>1.5999621930231603E-3</v>
      </c>
    </row>
    <row r="58" spans="1:27" x14ac:dyDescent="0.25">
      <c r="A58" s="14">
        <v>0.1859282588387976</v>
      </c>
      <c r="B58" s="14">
        <v>0.22499074164906852</v>
      </c>
      <c r="M58" s="23" t="s">
        <v>63</v>
      </c>
      <c r="N58" s="23">
        <v>5.5619155017754939E-4</v>
      </c>
      <c r="O58" s="23"/>
      <c r="S58" s="34"/>
      <c r="U58" s="39" t="s">
        <v>62</v>
      </c>
      <c r="V58" s="34">
        <v>1.2879979637025276</v>
      </c>
      <c r="W58" s="34">
        <v>1.3367571673273144</v>
      </c>
      <c r="X58" s="34">
        <v>1.3277282090267981</v>
      </c>
      <c r="Y58" s="34">
        <v>1.3231878738651732</v>
      </c>
      <c r="Z58" s="34">
        <v>1.3253407069850465</v>
      </c>
      <c r="AA58" s="34">
        <v>1.3277282090267981</v>
      </c>
    </row>
    <row r="59" spans="1:27" ht="15.75" thickBot="1" x14ac:dyDescent="0.3">
      <c r="A59" s="14">
        <v>0.18381954410081036</v>
      </c>
      <c r="B59" s="14">
        <v>0.2158462731956714</v>
      </c>
      <c r="M59" s="24" t="s">
        <v>64</v>
      </c>
      <c r="N59" s="24">
        <v>1.6564792698824626</v>
      </c>
      <c r="O59" s="24"/>
    </row>
    <row r="60" spans="1:27" x14ac:dyDescent="0.25">
      <c r="A60" s="14">
        <v>0.18362575093016972</v>
      </c>
      <c r="B60" s="14">
        <v>0.21560359982937638</v>
      </c>
    </row>
    <row r="61" spans="1:27" x14ac:dyDescent="0.25">
      <c r="A61" s="14">
        <v>0.1748686219442776</v>
      </c>
      <c r="B61" s="14">
        <v>0.20972092268231973</v>
      </c>
      <c r="M61" s="2" t="s">
        <v>20</v>
      </c>
    </row>
    <row r="62" spans="1:27" x14ac:dyDescent="0.25">
      <c r="A62" s="14">
        <v>0.16912772288275046</v>
      </c>
      <c r="B62" s="14">
        <v>0.20800084693589097</v>
      </c>
      <c r="M62" t="s">
        <v>56</v>
      </c>
    </row>
    <row r="63" spans="1:27" ht="15.75" thickBot="1" x14ac:dyDescent="0.3">
      <c r="A63" s="14">
        <v>0.16614876122570224</v>
      </c>
      <c r="B63" s="14">
        <v>0.2077255871585735</v>
      </c>
    </row>
    <row r="64" spans="1:27" x14ac:dyDescent="0.25">
      <c r="A64" s="14">
        <v>0.16517725242795747</v>
      </c>
      <c r="B64" s="14">
        <v>0.20474930069681987</v>
      </c>
      <c r="M64" s="25"/>
      <c r="N64" s="25" t="s">
        <v>69</v>
      </c>
      <c r="O64" s="25" t="s">
        <v>68</v>
      </c>
    </row>
    <row r="65" spans="1:15" x14ac:dyDescent="0.25">
      <c r="A65" s="14">
        <v>0.27686990284798163</v>
      </c>
      <c r="B65" s="14">
        <v>0.20269265836412836</v>
      </c>
      <c r="M65" s="23" t="s">
        <v>57</v>
      </c>
      <c r="N65" s="23">
        <v>0.15991558056914917</v>
      </c>
      <c r="O65" s="23">
        <v>0.1506393814801627</v>
      </c>
    </row>
    <row r="66" spans="1:15" x14ac:dyDescent="0.25">
      <c r="A66" s="14">
        <v>0.20434381740911983</v>
      </c>
      <c r="B66" s="14">
        <v>0.14185805522254405</v>
      </c>
      <c r="M66" s="23" t="s">
        <v>31</v>
      </c>
      <c r="N66" s="23">
        <v>4.9120767443225459E-3</v>
      </c>
      <c r="O66" s="23">
        <v>5.9740141958621804E-3</v>
      </c>
    </row>
    <row r="67" spans="1:15" x14ac:dyDescent="0.25">
      <c r="A67" s="14">
        <v>0.199299807896471</v>
      </c>
      <c r="B67" s="14">
        <v>0.12072878247499656</v>
      </c>
      <c r="M67" s="23" t="s">
        <v>58</v>
      </c>
      <c r="N67" s="23">
        <v>9</v>
      </c>
      <c r="O67" s="23">
        <v>9</v>
      </c>
    </row>
    <row r="68" spans="1:15" x14ac:dyDescent="0.25">
      <c r="A68" s="14">
        <v>0.1859299454809154</v>
      </c>
      <c r="B68" s="14">
        <v>0.27681469305012346</v>
      </c>
      <c r="M68" s="23" t="s">
        <v>59</v>
      </c>
      <c r="N68" s="23">
        <v>0</v>
      </c>
      <c r="O68" s="23"/>
    </row>
    <row r="69" spans="1:15" x14ac:dyDescent="0.25">
      <c r="A69" s="14">
        <v>0.18032213326960453</v>
      </c>
      <c r="B69" s="14">
        <v>0.25475351147838737</v>
      </c>
      <c r="M69" s="23" t="s">
        <v>34</v>
      </c>
      <c r="N69" s="23">
        <v>16</v>
      </c>
      <c r="O69" s="23"/>
    </row>
    <row r="70" spans="1:15" x14ac:dyDescent="0.25">
      <c r="A70" s="14">
        <v>0.17214649526387596</v>
      </c>
      <c r="B70" s="14">
        <v>0.25466251130113893</v>
      </c>
      <c r="I70" s="2"/>
      <c r="M70" s="23" t="s">
        <v>60</v>
      </c>
      <c r="N70" s="23">
        <v>0.26671984909090973</v>
      </c>
      <c r="O70" s="23"/>
    </row>
    <row r="71" spans="1:15" x14ac:dyDescent="0.25">
      <c r="A71" s="14">
        <v>0.16853721068717903</v>
      </c>
      <c r="B71" s="14">
        <v>0.24860642848126027</v>
      </c>
      <c r="M71" s="23" t="s">
        <v>61</v>
      </c>
      <c r="N71" s="23">
        <v>0.3965459363445113</v>
      </c>
      <c r="O71" s="23"/>
    </row>
    <row r="72" spans="1:15" x14ac:dyDescent="0.25">
      <c r="A72" s="14">
        <v>0.16318060669165324</v>
      </c>
      <c r="B72" s="14">
        <v>0.24777490342403985</v>
      </c>
      <c r="M72" s="23" t="s">
        <v>62</v>
      </c>
      <c r="N72" s="23">
        <v>1.3367571673273144</v>
      </c>
      <c r="O72" s="23"/>
    </row>
    <row r="73" spans="1:15" x14ac:dyDescent="0.25">
      <c r="A73" s="14">
        <v>0.15891231492047553</v>
      </c>
      <c r="B73" s="14">
        <v>0.2379094287936451</v>
      </c>
      <c r="M73" s="23" t="s">
        <v>63</v>
      </c>
      <c r="N73" s="23">
        <v>0.79309187268902259</v>
      </c>
      <c r="O73" s="23"/>
    </row>
    <row r="74" spans="1:15" ht="15.75" thickBot="1" x14ac:dyDescent="0.3">
      <c r="A74" s="14">
        <v>0.14397978349666501</v>
      </c>
      <c r="B74" s="14">
        <v>0.23280183530443133</v>
      </c>
      <c r="M74" s="24" t="s">
        <v>64</v>
      </c>
      <c r="N74" s="24">
        <v>1.7458836762762506</v>
      </c>
      <c r="O74" s="24"/>
    </row>
    <row r="75" spans="1:15" x14ac:dyDescent="0.25">
      <c r="A75" s="14">
        <v>0.14388364096121958</v>
      </c>
      <c r="B75" s="14">
        <v>0.23145267450319784</v>
      </c>
    </row>
    <row r="76" spans="1:15" x14ac:dyDescent="0.25">
      <c r="A76" s="14">
        <v>9.9901306556205313E-2</v>
      </c>
      <c r="B76" s="14">
        <v>0.22564244796730576</v>
      </c>
      <c r="M76" s="2" t="s">
        <v>21</v>
      </c>
    </row>
    <row r="77" spans="1:15" x14ac:dyDescent="0.25">
      <c r="A77" s="14">
        <v>9.9853146920722446E-2</v>
      </c>
      <c r="B77" s="14">
        <v>0.22499430113478491</v>
      </c>
      <c r="M77" t="s">
        <v>56</v>
      </c>
    </row>
    <row r="78" spans="1:15" ht="15.75" thickBot="1" x14ac:dyDescent="0.3">
      <c r="A78" s="14">
        <v>7.7922027625888138E-2</v>
      </c>
      <c r="B78" s="14">
        <v>0.21865092086886581</v>
      </c>
    </row>
    <row r="79" spans="1:15" x14ac:dyDescent="0.25">
      <c r="A79" s="14">
        <v>7.4480130480160653E-2</v>
      </c>
      <c r="B79" s="14">
        <v>0.20942277896560857</v>
      </c>
      <c r="M79" s="25"/>
      <c r="N79" s="25" t="s">
        <v>69</v>
      </c>
      <c r="O79" s="25" t="s">
        <v>68</v>
      </c>
    </row>
    <row r="80" spans="1:15" x14ac:dyDescent="0.25">
      <c r="A80" s="14">
        <v>0.19076000799212667</v>
      </c>
      <c r="B80" s="14">
        <v>0.20783556716712856</v>
      </c>
      <c r="M80" s="23" t="s">
        <v>57</v>
      </c>
      <c r="N80" s="23">
        <v>0.18955475134655703</v>
      </c>
      <c r="O80" s="23">
        <v>0.17411408327651653</v>
      </c>
    </row>
    <row r="81" spans="1:15" x14ac:dyDescent="0.25">
      <c r="A81" s="14">
        <v>0.1777758017317046</v>
      </c>
      <c r="B81" s="14">
        <v>0.20575130582120629</v>
      </c>
      <c r="M81" s="23" t="s">
        <v>31</v>
      </c>
      <c r="N81" s="23">
        <v>8.0293797694795091E-4</v>
      </c>
      <c r="O81" s="23">
        <v>1.4222922607524619E-3</v>
      </c>
    </row>
    <row r="82" spans="1:15" x14ac:dyDescent="0.25">
      <c r="A82" s="14">
        <v>0.16065361841381906</v>
      </c>
      <c r="B82" s="14">
        <v>0.20325915358203159</v>
      </c>
      <c r="M82" s="23" t="s">
        <v>58</v>
      </c>
      <c r="N82" s="23">
        <v>18</v>
      </c>
      <c r="O82" s="23">
        <v>12</v>
      </c>
    </row>
    <row r="83" spans="1:15" x14ac:dyDescent="0.25">
      <c r="A83" s="14">
        <v>0.16010714435596782</v>
      </c>
      <c r="B83" s="14">
        <v>0.19365398340808987</v>
      </c>
      <c r="M83" s="23" t="s">
        <v>59</v>
      </c>
      <c r="N83" s="23">
        <v>0</v>
      </c>
      <c r="O83" s="23"/>
    </row>
    <row r="84" spans="1:15" x14ac:dyDescent="0.25">
      <c r="A84" s="14">
        <v>0.14855587727287542</v>
      </c>
      <c r="B84" s="14">
        <v>0.17898969455374392</v>
      </c>
      <c r="M84" s="23" t="s">
        <v>34</v>
      </c>
      <c r="N84" s="23">
        <v>19</v>
      </c>
      <c r="O84" s="23"/>
    </row>
    <row r="85" spans="1:15" x14ac:dyDescent="0.25">
      <c r="A85" s="14">
        <v>0.1428004689186696</v>
      </c>
      <c r="B85" s="14">
        <v>0.17837470598934904</v>
      </c>
      <c r="I85" s="2"/>
      <c r="M85" s="23" t="s">
        <v>60</v>
      </c>
      <c r="N85" s="23">
        <v>1.2089169851976942</v>
      </c>
      <c r="O85" s="23"/>
    </row>
    <row r="86" spans="1:15" x14ac:dyDescent="0.25">
      <c r="A86" s="14">
        <v>0.13861900114345072</v>
      </c>
      <c r="B86" s="14">
        <v>0.17704303476538513</v>
      </c>
      <c r="M86" s="23" t="s">
        <v>61</v>
      </c>
      <c r="N86" s="23">
        <v>0.12076230360938603</v>
      </c>
      <c r="O86" s="23"/>
    </row>
    <row r="87" spans="1:15" x14ac:dyDescent="0.25">
      <c r="A87" s="14">
        <v>0.12297882667863745</v>
      </c>
      <c r="B87" s="14">
        <v>0.23916047072631097</v>
      </c>
      <c r="M87" s="23" t="s">
        <v>62</v>
      </c>
      <c r="N87" s="23">
        <v>1.3277282090267981</v>
      </c>
      <c r="O87" s="23"/>
    </row>
    <row r="88" spans="1:15" x14ac:dyDescent="0.25">
      <c r="A88" s="14">
        <v>9.0702482023614389E-2</v>
      </c>
      <c r="B88" s="14">
        <v>0.23510265651928766</v>
      </c>
      <c r="M88" s="23" t="s">
        <v>63</v>
      </c>
      <c r="N88" s="23">
        <v>0.24152460721877206</v>
      </c>
      <c r="O88" s="23"/>
    </row>
    <row r="89" spans="1:15" ht="15.75" thickBot="1" x14ac:dyDescent="0.3">
      <c r="B89" s="14">
        <v>0.23011892549050814</v>
      </c>
      <c r="M89" s="24" t="s">
        <v>64</v>
      </c>
      <c r="N89" s="24">
        <v>1.7291328115213698</v>
      </c>
      <c r="O89" s="24"/>
    </row>
    <row r="90" spans="1:15" x14ac:dyDescent="0.25">
      <c r="B90" s="14">
        <v>0.22488388364812306</v>
      </c>
    </row>
    <row r="91" spans="1:15" x14ac:dyDescent="0.25">
      <c r="B91" s="14">
        <v>0.22170744008340426</v>
      </c>
      <c r="M91" s="2" t="s">
        <v>22</v>
      </c>
    </row>
    <row r="92" spans="1:15" x14ac:dyDescent="0.25">
      <c r="B92" s="14">
        <v>0.20894733469027987</v>
      </c>
      <c r="M92" t="s">
        <v>56</v>
      </c>
    </row>
    <row r="93" spans="1:15" ht="15.75" thickBot="1" x14ac:dyDescent="0.3">
      <c r="B93" s="14">
        <v>0.20292764838535107</v>
      </c>
    </row>
    <row r="94" spans="1:15" x14ac:dyDescent="0.25">
      <c r="B94" s="14">
        <v>0.18195841170080468</v>
      </c>
      <c r="M94" s="25"/>
      <c r="N94" s="25" t="s">
        <v>69</v>
      </c>
      <c r="O94" s="25" t="s">
        <v>68</v>
      </c>
    </row>
    <row r="95" spans="1:15" x14ac:dyDescent="0.25">
      <c r="B95" s="14">
        <v>0.18168356295936705</v>
      </c>
      <c r="M95" s="23" t="s">
        <v>57</v>
      </c>
      <c r="N95" s="23">
        <v>0.23211406164521609</v>
      </c>
      <c r="O95" s="23">
        <v>0.20349734547906814</v>
      </c>
    </row>
    <row r="96" spans="1:15" x14ac:dyDescent="0.25">
      <c r="B96" s="14">
        <v>0.17358186810259932</v>
      </c>
      <c r="M96" s="23" t="s">
        <v>31</v>
      </c>
      <c r="N96" s="23">
        <v>6.629762786629927E-3</v>
      </c>
      <c r="O96" s="23">
        <v>2.2119810174188901E-3</v>
      </c>
    </row>
    <row r="97" spans="2:15" x14ac:dyDescent="0.25">
      <c r="B97" s="14">
        <v>0.14135306379365231</v>
      </c>
      <c r="M97" s="23" t="s">
        <v>58</v>
      </c>
      <c r="N97" s="23">
        <v>15</v>
      </c>
      <c r="O97" s="23">
        <v>18</v>
      </c>
    </row>
    <row r="98" spans="2:15" x14ac:dyDescent="0.25">
      <c r="B98" s="14">
        <v>0.12549404460193553</v>
      </c>
      <c r="M98" s="23" t="s">
        <v>59</v>
      </c>
      <c r="N98" s="23">
        <v>0</v>
      </c>
      <c r="O98" s="23"/>
    </row>
    <row r="99" spans="2:15" x14ac:dyDescent="0.25">
      <c r="M99" s="23" t="s">
        <v>34</v>
      </c>
      <c r="N99" s="23">
        <v>21</v>
      </c>
      <c r="O99" s="23"/>
    </row>
    <row r="100" spans="2:15" x14ac:dyDescent="0.25">
      <c r="I100" s="2"/>
      <c r="M100" s="23" t="s">
        <v>60</v>
      </c>
      <c r="N100" s="23">
        <v>1.2040506718345008</v>
      </c>
      <c r="O100" s="23"/>
    </row>
    <row r="101" spans="2:15" x14ac:dyDescent="0.25">
      <c r="M101" s="23" t="s">
        <v>61</v>
      </c>
      <c r="N101" s="23">
        <v>0.12098325788574715</v>
      </c>
      <c r="O101" s="23"/>
    </row>
    <row r="102" spans="2:15" x14ac:dyDescent="0.25">
      <c r="M102" s="23" t="s">
        <v>62</v>
      </c>
      <c r="N102" s="23">
        <v>1.3231878738651732</v>
      </c>
      <c r="O102" s="23"/>
    </row>
    <row r="103" spans="2:15" x14ac:dyDescent="0.25">
      <c r="M103" s="23" t="s">
        <v>63</v>
      </c>
      <c r="N103" s="23">
        <v>0.24196651577149431</v>
      </c>
      <c r="O103" s="23"/>
    </row>
    <row r="104" spans="2:15" ht="15.75" thickBot="1" x14ac:dyDescent="0.3">
      <c r="M104" s="24" t="s">
        <v>64</v>
      </c>
      <c r="N104" s="24">
        <v>1.7207429028118781</v>
      </c>
      <c r="O104" s="24"/>
    </row>
    <row r="106" spans="2:15" x14ac:dyDescent="0.25">
      <c r="M106" s="2" t="s">
        <v>23</v>
      </c>
    </row>
    <row r="107" spans="2:15" x14ac:dyDescent="0.25">
      <c r="M107" t="s">
        <v>56</v>
      </c>
    </row>
    <row r="108" spans="2:15" ht="15.75" thickBot="1" x14ac:dyDescent="0.3"/>
    <row r="109" spans="2:15" x14ac:dyDescent="0.25">
      <c r="M109" s="25"/>
      <c r="N109" s="25" t="s">
        <v>69</v>
      </c>
      <c r="O109" s="25" t="s">
        <v>68</v>
      </c>
    </row>
    <row r="110" spans="2:15" x14ac:dyDescent="0.25">
      <c r="M110" s="23" t="s">
        <v>57</v>
      </c>
      <c r="N110" s="23">
        <v>0.22149441476630125</v>
      </c>
      <c r="O110" s="23">
        <v>0.15663748470054253</v>
      </c>
    </row>
    <row r="111" spans="2:15" x14ac:dyDescent="0.25">
      <c r="M111" s="23" t="s">
        <v>31</v>
      </c>
      <c r="N111" s="23">
        <v>8.0866672179078869E-4</v>
      </c>
      <c r="O111" s="23">
        <v>2.8652300206052522E-3</v>
      </c>
    </row>
    <row r="112" spans="2:15" x14ac:dyDescent="0.25">
      <c r="M112" s="23" t="s">
        <v>58</v>
      </c>
      <c r="N112" s="23">
        <v>19</v>
      </c>
      <c r="O112" s="23">
        <v>15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20</v>
      </c>
      <c r="O114" s="23"/>
    </row>
    <row r="115" spans="13:15" x14ac:dyDescent="0.25">
      <c r="M115" s="23" t="s">
        <v>60</v>
      </c>
      <c r="N115" s="23">
        <v>4.243669863058293</v>
      </c>
      <c r="O115" s="23"/>
    </row>
    <row r="116" spans="13:15" x14ac:dyDescent="0.25">
      <c r="M116" s="23" t="s">
        <v>61</v>
      </c>
      <c r="N116" s="23">
        <v>1.9897336187146174E-4</v>
      </c>
      <c r="O116" s="23"/>
    </row>
    <row r="117" spans="13:15" x14ac:dyDescent="0.25">
      <c r="M117" s="23" t="s">
        <v>62</v>
      </c>
      <c r="N117" s="23">
        <v>1.3253407069850465</v>
      </c>
      <c r="O117" s="23"/>
    </row>
    <row r="118" spans="13:15" x14ac:dyDescent="0.25">
      <c r="M118" s="23" t="s">
        <v>63</v>
      </c>
      <c r="N118" s="23">
        <v>3.9794672374292349E-4</v>
      </c>
      <c r="O118" s="23"/>
    </row>
    <row r="119" spans="13:15" ht="15.75" thickBot="1" x14ac:dyDescent="0.3">
      <c r="M119" s="24" t="s">
        <v>64</v>
      </c>
      <c r="N119" s="24">
        <v>1.7247182429207868</v>
      </c>
      <c r="O119" s="24"/>
    </row>
    <row r="121" spans="13:15" x14ac:dyDescent="0.25">
      <c r="M121" s="2" t="s">
        <v>24</v>
      </c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69</v>
      </c>
      <c r="O124" s="25" t="s">
        <v>68</v>
      </c>
    </row>
    <row r="125" spans="13:15" x14ac:dyDescent="0.25">
      <c r="M125" s="23" t="s">
        <v>57</v>
      </c>
      <c r="N125" s="23">
        <v>0.19724327589180199</v>
      </c>
      <c r="O125" s="23">
        <v>0.14810591428120731</v>
      </c>
    </row>
    <row r="126" spans="13:15" x14ac:dyDescent="0.25">
      <c r="M126" s="23" t="s">
        <v>31</v>
      </c>
      <c r="N126" s="23">
        <v>1.3736590752791837E-3</v>
      </c>
      <c r="O126" s="23">
        <v>8.8075307979290987E-4</v>
      </c>
    </row>
    <row r="127" spans="13:15" x14ac:dyDescent="0.25">
      <c r="M127" s="23" t="s">
        <v>58</v>
      </c>
      <c r="N127" s="23">
        <v>12</v>
      </c>
      <c r="O127" s="23">
        <v>9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19</v>
      </c>
      <c r="O129" s="23"/>
    </row>
    <row r="130" spans="13:15" x14ac:dyDescent="0.25">
      <c r="M130" s="23" t="s">
        <v>60</v>
      </c>
      <c r="N130" s="23">
        <v>3.3721201621856371</v>
      </c>
      <c r="O130" s="23"/>
    </row>
    <row r="131" spans="13:15" x14ac:dyDescent="0.25">
      <c r="M131" s="23" t="s">
        <v>61</v>
      </c>
      <c r="N131" s="23">
        <v>1.5999621930231603E-3</v>
      </c>
      <c r="O131" s="23"/>
    </row>
    <row r="132" spans="13:15" x14ac:dyDescent="0.25">
      <c r="M132" s="23" t="s">
        <v>62</v>
      </c>
      <c r="N132" s="23">
        <v>1.3277282090267981</v>
      </c>
      <c r="O132" s="23"/>
    </row>
    <row r="133" spans="13:15" x14ac:dyDescent="0.25">
      <c r="M133" s="23" t="s">
        <v>63</v>
      </c>
      <c r="N133" s="23">
        <v>3.1999243860463206E-3</v>
      </c>
      <c r="O133" s="23"/>
    </row>
    <row r="134" spans="13:15" ht="15.75" thickBot="1" x14ac:dyDescent="0.3">
      <c r="M134" s="24" t="s">
        <v>64</v>
      </c>
      <c r="N134" s="24">
        <v>1.7291328115213698</v>
      </c>
      <c r="O134" s="24"/>
    </row>
  </sheetData>
  <sortState ref="M3:O437">
    <sortCondition ref="N3:N437"/>
    <sortCondition ref="M3:M437"/>
    <sortCondition descending="1" ref="O3:O437"/>
  </sortState>
  <mergeCells count="3">
    <mergeCell ref="A1:E1"/>
    <mergeCell ref="G1:K1"/>
    <mergeCell ref="A24:B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7"/>
  <sheetViews>
    <sheetView topLeftCell="O16" zoomScaleNormal="100" workbookViewId="0">
      <selection activeCell="W24" sqref="W24:AF43"/>
    </sheetView>
  </sheetViews>
  <sheetFormatPr defaultRowHeight="15" x14ac:dyDescent="0.25"/>
  <cols>
    <col min="1" max="5" width="12.7109375" customWidth="1"/>
    <col min="7" max="11" width="12.7109375" customWidth="1"/>
    <col min="13" max="13" width="20.7109375" customWidth="1"/>
    <col min="21" max="21" width="25.7109375" customWidth="1"/>
    <col min="22" max="27" width="15.7109375" customWidth="1"/>
  </cols>
  <sheetData>
    <row r="1" spans="1:32" x14ac:dyDescent="0.25">
      <c r="A1" s="108" t="s">
        <v>26</v>
      </c>
      <c r="B1" s="108"/>
      <c r="C1" s="108"/>
      <c r="D1" s="108"/>
      <c r="E1" s="108"/>
      <c r="G1" s="108" t="s">
        <v>27</v>
      </c>
      <c r="H1" s="108"/>
      <c r="I1" s="108"/>
      <c r="J1" s="108"/>
      <c r="K1" s="108"/>
      <c r="M1" s="1" t="s">
        <v>43</v>
      </c>
    </row>
    <row r="2" spans="1:32" ht="30.75" thickBot="1" x14ac:dyDescent="0.3">
      <c r="A2" s="19" t="s">
        <v>20</v>
      </c>
      <c r="B2" s="19" t="s">
        <v>21</v>
      </c>
      <c r="C2" s="20" t="s">
        <v>22</v>
      </c>
      <c r="D2" s="19" t="s">
        <v>23</v>
      </c>
      <c r="E2" s="19" t="s">
        <v>24</v>
      </c>
      <c r="G2" s="19" t="s">
        <v>20</v>
      </c>
      <c r="H2" s="19" t="s">
        <v>21</v>
      </c>
      <c r="I2" s="20" t="s">
        <v>22</v>
      </c>
      <c r="J2" s="19" t="s">
        <v>23</v>
      </c>
      <c r="K2" s="19" t="s">
        <v>24</v>
      </c>
      <c r="M2" t="s">
        <v>96</v>
      </c>
      <c r="W2" t="s">
        <v>116</v>
      </c>
      <c r="Z2" t="s">
        <v>117</v>
      </c>
      <c r="AA2">
        <v>0.1</v>
      </c>
    </row>
    <row r="3" spans="1:32" ht="15.75" thickTop="1" x14ac:dyDescent="0.25">
      <c r="A3" s="14">
        <v>0.10016950850852428</v>
      </c>
      <c r="B3" s="14">
        <v>8.4570430577033576E-2</v>
      </c>
      <c r="C3" s="14">
        <v>0.11101410342512602</v>
      </c>
      <c r="D3" s="14">
        <v>9.5293647090186229E-2</v>
      </c>
      <c r="E3" s="14">
        <v>0.15079099074942529</v>
      </c>
      <c r="G3" s="14">
        <v>0.18196191885891874</v>
      </c>
      <c r="H3" s="14">
        <v>0.27589256469046192</v>
      </c>
      <c r="I3" s="14">
        <v>0.16266323837878863</v>
      </c>
      <c r="J3" s="14">
        <v>0.15514378694296374</v>
      </c>
      <c r="K3" s="14">
        <v>0.13417078711747876</v>
      </c>
      <c r="W3" s="44" t="s">
        <v>28</v>
      </c>
      <c r="X3" s="44" t="s">
        <v>106</v>
      </c>
      <c r="Y3" s="44" t="s">
        <v>107</v>
      </c>
      <c r="Z3" s="44" t="s">
        <v>118</v>
      </c>
      <c r="AA3" s="44" t="s">
        <v>34</v>
      </c>
      <c r="AB3" s="44" t="s">
        <v>111</v>
      </c>
    </row>
    <row r="4" spans="1:32" ht="15.75" thickBot="1" x14ac:dyDescent="0.3">
      <c r="A4" s="14">
        <v>8.8008382077266259E-2</v>
      </c>
      <c r="B4" s="14">
        <v>8.0251034851112957E-2</v>
      </c>
      <c r="C4" s="14">
        <v>0.11077010919991738</v>
      </c>
      <c r="D4" s="14">
        <v>8.4364755469316113E-2</v>
      </c>
      <c r="E4" s="14">
        <v>0.13317678631332908</v>
      </c>
      <c r="G4" s="14">
        <v>0.1425169383511129</v>
      </c>
      <c r="H4" s="14">
        <v>0.12167813300958413</v>
      </c>
      <c r="I4" s="14">
        <v>0.15180804325786137</v>
      </c>
      <c r="J4" s="14">
        <v>0.14185639229422267</v>
      </c>
      <c r="K4" s="14">
        <v>0.1202132653745555</v>
      </c>
      <c r="M4" t="s">
        <v>97</v>
      </c>
      <c r="R4" t="s">
        <v>98</v>
      </c>
      <c r="S4">
        <v>0.1</v>
      </c>
      <c r="W4" s="45" t="str">
        <f>A2</f>
        <v>Winter 2014</v>
      </c>
      <c r="X4" s="14">
        <f>AVERAGE(A3:A20)</f>
        <v>6.2651246148002798E-2</v>
      </c>
      <c r="Y4">
        <f>COUNT(A3:A20)</f>
        <v>6</v>
      </c>
      <c r="Z4">
        <f>DEVSQ(A3:A20)</f>
        <v>4.2695896235466022E-3</v>
      </c>
    </row>
    <row r="5" spans="1:32" ht="15.75" thickTop="1" x14ac:dyDescent="0.25">
      <c r="A5" s="14">
        <v>6.4663976763948611E-2</v>
      </c>
      <c r="B5" s="14">
        <v>6.9791941006058497E-2</v>
      </c>
      <c r="C5" s="14">
        <v>9.7279416728547993E-2</v>
      </c>
      <c r="D5" s="14">
        <v>7.3842639252824249E-2</v>
      </c>
      <c r="E5" s="14">
        <v>0.11876881900300762</v>
      </c>
      <c r="G5" s="14">
        <v>0.12948407900039366</v>
      </c>
      <c r="H5" s="14">
        <v>0.11408223595807725</v>
      </c>
      <c r="I5" s="14">
        <v>0.14611314611315743</v>
      </c>
      <c r="J5" s="14">
        <v>0.12306046013911016</v>
      </c>
      <c r="K5" s="14">
        <v>0.10466511162944848</v>
      </c>
      <c r="M5" s="44" t="s">
        <v>28</v>
      </c>
      <c r="N5" s="44" t="s">
        <v>29</v>
      </c>
      <c r="O5" s="44" t="s">
        <v>30</v>
      </c>
      <c r="P5" s="44" t="s">
        <v>57</v>
      </c>
      <c r="Q5" s="44" t="s">
        <v>31</v>
      </c>
      <c r="R5" s="44" t="s">
        <v>33</v>
      </c>
      <c r="S5" s="44" t="s">
        <v>99</v>
      </c>
      <c r="T5" s="44" t="s">
        <v>100</v>
      </c>
      <c r="U5" s="44" t="s">
        <v>101</v>
      </c>
      <c r="W5" s="45" t="str">
        <f>B2</f>
        <v>Spring 2014</v>
      </c>
      <c r="X5" s="14">
        <f>AVERAGE(B3:B20)</f>
        <v>5.2873596217820285E-2</v>
      </c>
      <c r="Y5">
        <f>COUNT(B3:B20)</f>
        <v>11</v>
      </c>
      <c r="Z5">
        <f>DEVSQ(B3:B20)</f>
        <v>3.7948181038949583E-3</v>
      </c>
    </row>
    <row r="6" spans="1:32" x14ac:dyDescent="0.25">
      <c r="A6" s="14">
        <v>5.786463708492396E-2</v>
      </c>
      <c r="B6" s="14">
        <v>6.3111899599188698E-2</v>
      </c>
      <c r="C6" s="14">
        <v>9.1458907331507799E-2</v>
      </c>
      <c r="D6" s="14">
        <v>7.2345976319492314E-2</v>
      </c>
      <c r="E6" s="14">
        <v>9.0994686932540023E-2</v>
      </c>
      <c r="G6" s="14">
        <v>7.9795908479448466E-2</v>
      </c>
      <c r="H6" s="14">
        <v>0.1119413123217048</v>
      </c>
      <c r="I6" s="14">
        <v>0.14309076042518939</v>
      </c>
      <c r="J6" s="14">
        <v>0.12278007744691115</v>
      </c>
      <c r="K6" s="14">
        <v>0.10129324711686082</v>
      </c>
      <c r="M6" s="45" t="str">
        <f>A2</f>
        <v>Winter 2014</v>
      </c>
      <c r="N6">
        <f>COUNT(A3:A20)</f>
        <v>6</v>
      </c>
      <c r="O6" s="14">
        <f>SUM(A3:A20)</f>
        <v>0.37590747688801679</v>
      </c>
      <c r="P6" s="14">
        <f>AVERAGE(A3:A20)</f>
        <v>6.2651246148002798E-2</v>
      </c>
      <c r="Q6">
        <f>VAR(A3:A20)</f>
        <v>8.5391792470932077E-4</v>
      </c>
      <c r="R6">
        <f>DEVSQ(A3:A20)</f>
        <v>4.2695896235466022E-3</v>
      </c>
      <c r="S6">
        <f>SQRT(P15/N6)</f>
        <v>1.3674420357309595E-2</v>
      </c>
      <c r="T6">
        <f>P6-S6*TINV(S4,O15)</f>
        <v>3.976621612330191E-2</v>
      </c>
      <c r="U6">
        <f>P6+S6*TINV(S4,O15)</f>
        <v>8.5536276172703679E-2</v>
      </c>
      <c r="W6" s="45" t="str">
        <f>C2</f>
        <v>Summer 2014/2015</v>
      </c>
      <c r="X6" s="14">
        <f>AVERAGE(C3:C20)</f>
        <v>6.2228759624797285E-2</v>
      </c>
      <c r="Y6">
        <f>COUNT(C3:C20)</f>
        <v>18</v>
      </c>
      <c r="Z6">
        <f>DEVSQ(C3:C20)</f>
        <v>1.3547106374073296E-2</v>
      </c>
    </row>
    <row r="7" spans="1:32" x14ac:dyDescent="0.25">
      <c r="A7" s="14">
        <v>4.6491602378827566E-2</v>
      </c>
      <c r="B7" s="14">
        <v>5.3439680957136304E-2</v>
      </c>
      <c r="C7" s="14">
        <v>8.2415013691311143E-2</v>
      </c>
      <c r="D7" s="14">
        <v>6.6439181051767077E-2</v>
      </c>
      <c r="E7" s="14">
        <v>5.7783729494476979E-2</v>
      </c>
      <c r="G7" s="14">
        <v>6.2389665801369426E-2</v>
      </c>
      <c r="H7" s="14">
        <v>0.11066927276403654</v>
      </c>
      <c r="I7" s="14">
        <v>0.13688596196493216</v>
      </c>
      <c r="J7" s="14">
        <v>0.11044486131582082</v>
      </c>
      <c r="K7" s="14">
        <v>8.8844621513954183E-2</v>
      </c>
      <c r="M7" s="45" t="str">
        <f>B2</f>
        <v>Spring 2014</v>
      </c>
      <c r="N7">
        <f>COUNT(B3:B20)</f>
        <v>11</v>
      </c>
      <c r="O7" s="14">
        <f>SUM(B3:B20)</f>
        <v>0.58160955839602313</v>
      </c>
      <c r="P7" s="14">
        <f>AVERAGE(B3:B20)</f>
        <v>5.2873596217820285E-2</v>
      </c>
      <c r="Q7">
        <f>VAR(B3:B20)</f>
        <v>3.7948181038949572E-4</v>
      </c>
      <c r="R7">
        <f>DEVSQ(B3:B20)</f>
        <v>3.7948181038949583E-3</v>
      </c>
      <c r="S7">
        <f>SQRT(P15/N7)</f>
        <v>1.0099228740356266E-2</v>
      </c>
      <c r="T7">
        <f>P7-S7*TINV(S4,O15)</f>
        <v>3.597188141673692E-2</v>
      </c>
      <c r="U7">
        <f>P7+S7*TINV(S4,O15)</f>
        <v>6.9775311018903649E-2</v>
      </c>
      <c r="W7" s="45" t="str">
        <f>D2</f>
        <v>Autumn 2015</v>
      </c>
      <c r="X7" s="14">
        <f>AVERAGE(D3:D20)</f>
        <v>4.3399491014423759E-2</v>
      </c>
      <c r="Y7">
        <f>COUNT(D3:D20)</f>
        <v>15</v>
      </c>
      <c r="Z7">
        <f>DEVSQ(D3:D20)</f>
        <v>1.3196053966005395E-2</v>
      </c>
    </row>
    <row r="8" spans="1:32" x14ac:dyDescent="0.25">
      <c r="A8" s="14">
        <v>1.8709370074526176E-2</v>
      </c>
      <c r="B8" s="14">
        <v>5.1097602161429251E-2</v>
      </c>
      <c r="C8" s="14">
        <v>7.8220962408044728E-2</v>
      </c>
      <c r="D8" s="14">
        <v>6.4288107202674249E-2</v>
      </c>
      <c r="E8" s="14">
        <v>2.0333333333345152E-2</v>
      </c>
      <c r="G8" s="14">
        <v>4.0490598776206102E-2</v>
      </c>
      <c r="H8" s="14">
        <v>0.1083562286403465</v>
      </c>
      <c r="I8" s="14">
        <v>0.12627849455176793</v>
      </c>
      <c r="J8" s="14">
        <v>9.4940933057463192E-2</v>
      </c>
      <c r="K8" s="14">
        <v>8.1516303260657591E-2</v>
      </c>
      <c r="M8" s="45" t="str">
        <f>C2</f>
        <v>Summer 2014/2015</v>
      </c>
      <c r="N8">
        <f>COUNT(C3:C20)</f>
        <v>18</v>
      </c>
      <c r="O8" s="14">
        <f>SUM(C3:C20)</f>
        <v>1.1201176732463511</v>
      </c>
      <c r="P8" s="14">
        <f>AVERAGE(C3:C20)</f>
        <v>6.2228759624797285E-2</v>
      </c>
      <c r="Q8">
        <f>VAR(C3:C20)</f>
        <v>7.9688861023960607E-4</v>
      </c>
      <c r="R8">
        <f>DEVSQ(C3:C20)</f>
        <v>1.3547106374073296E-2</v>
      </c>
      <c r="S8">
        <f>SQRT(P15/N8)</f>
        <v>7.8949302743047921E-3</v>
      </c>
      <c r="T8">
        <f>P8-S8*TINV(S4,O15)</f>
        <v>4.9016081379623558E-2</v>
      </c>
      <c r="U8">
        <f>P8+S8*TINV(S4,O15)</f>
        <v>7.5441437869971012E-2</v>
      </c>
      <c r="W8" s="45" t="str">
        <f>E2</f>
        <v>Winter 2015</v>
      </c>
      <c r="X8" s="14">
        <f>AVERAGE(E3:E20)</f>
        <v>6.7827254677926774E-2</v>
      </c>
      <c r="Y8">
        <f>COUNT(E3:E20)</f>
        <v>9</v>
      </c>
      <c r="Z8">
        <f>DEVSQ(E3:E20)</f>
        <v>2.5777118095602333E-2</v>
      </c>
    </row>
    <row r="9" spans="1:32" x14ac:dyDescent="0.25">
      <c r="B9" s="14">
        <v>4.2782343584310489E-2</v>
      </c>
      <c r="C9" s="14">
        <v>6.6763906384676053E-2</v>
      </c>
      <c r="D9" s="14">
        <v>4.8708684597872046E-2</v>
      </c>
      <c r="E9" s="14">
        <v>1.9350310808069024E-2</v>
      </c>
      <c r="H9" s="14">
        <v>0.10308370044052675</v>
      </c>
      <c r="I9" s="14">
        <v>0.11494565217391786</v>
      </c>
      <c r="J9" s="14">
        <v>9.3810124062877989E-2</v>
      </c>
      <c r="K9" s="14">
        <v>7.6314038589494218E-2</v>
      </c>
      <c r="M9" s="45" t="str">
        <f>D2</f>
        <v>Autumn 2015</v>
      </c>
      <c r="N9">
        <f>COUNT(D3:D20)</f>
        <v>15</v>
      </c>
      <c r="O9" s="14">
        <f>SUM(D3:D20)</f>
        <v>0.65099236521635639</v>
      </c>
      <c r="P9" s="14">
        <f>AVERAGE(D3:D20)</f>
        <v>4.3399491014423759E-2</v>
      </c>
      <c r="Q9">
        <f>VAR(D3:D20)</f>
        <v>9.42575283286098E-4</v>
      </c>
      <c r="R9">
        <f>DEVSQ(D3:D20)</f>
        <v>1.3196053966005395E-2</v>
      </c>
      <c r="S9">
        <f>SQRT(P15/N9)</f>
        <v>8.6484628023343665E-3</v>
      </c>
      <c r="T9">
        <f>P9-S9*TINV(S4,O15)</f>
        <v>2.8925727174544915E-2</v>
      </c>
      <c r="U9">
        <f>P9+S9*TINV(S4,O15)</f>
        <v>5.78732548543026E-2</v>
      </c>
      <c r="W9" s="46"/>
      <c r="X9" s="46"/>
      <c r="Y9" s="46">
        <f>SUM(Y4:Y8)</f>
        <v>59</v>
      </c>
      <c r="Z9" s="46">
        <f>SUM(Z4:Z8)</f>
        <v>6.0584686163122584E-2</v>
      </c>
      <c r="AA9" s="46">
        <f>Y9-COUNT(Y4:Y8)</f>
        <v>54</v>
      </c>
      <c r="AB9" s="46">
        <f>[1]!QCRIT(COUNT(Y4:Y8),AA9,AA2,2)</f>
        <v>3.5713333333333335</v>
      </c>
    </row>
    <row r="10" spans="1:32" ht="15.75" thickBot="1" x14ac:dyDescent="0.3">
      <c r="B10" s="14">
        <v>4.075591985428606E-2</v>
      </c>
      <c r="C10" s="14">
        <v>6.1949898442789378E-2</v>
      </c>
      <c r="D10" s="14">
        <v>3.7777628665357624E-2</v>
      </c>
      <c r="E10" s="14">
        <v>1.184219280154424E-2</v>
      </c>
      <c r="H10" s="14">
        <v>0.1026877785909127</v>
      </c>
      <c r="I10" s="14">
        <v>0.11492072096490701</v>
      </c>
      <c r="J10" s="14">
        <v>8.6856988957729003E-2</v>
      </c>
      <c r="K10" s="14">
        <v>6.6552901023891414E-2</v>
      </c>
      <c r="M10" s="45" t="str">
        <f>E2</f>
        <v>Winter 2015</v>
      </c>
      <c r="N10">
        <f>COUNT(E3:E20)</f>
        <v>9</v>
      </c>
      <c r="O10" s="14">
        <f>SUM(E3:E20)</f>
        <v>0.61044529210134091</v>
      </c>
      <c r="P10" s="14">
        <f>AVERAGE(E3:E20)</f>
        <v>6.7827254677926774E-2</v>
      </c>
      <c r="Q10">
        <f>VAR(E3:E20)</f>
        <v>3.2221397619502899E-3</v>
      </c>
      <c r="R10">
        <f>DEVSQ(E3:E20)</f>
        <v>2.5777118095602333E-2</v>
      </c>
      <c r="S10">
        <f>SQRT(P15/N10)</f>
        <v>1.1165117467911777E-2</v>
      </c>
      <c r="T10">
        <f>P10-S10*TINV(S4,O15)</f>
        <v>4.9141705908330141E-2</v>
      </c>
      <c r="U10">
        <f>P10+S10*TINV(S4,O15)</f>
        <v>8.6512803447523406E-2</v>
      </c>
      <c r="W10" t="s">
        <v>108</v>
      </c>
    </row>
    <row r="11" spans="1:32" ht="15.75" thickTop="1" x14ac:dyDescent="0.25">
      <c r="B11" s="14">
        <v>3.6555831915171824E-2</v>
      </c>
      <c r="C11" s="14">
        <v>6.1445378151262983E-2</v>
      </c>
      <c r="D11" s="14">
        <v>2.9580662393145642E-2</v>
      </c>
      <c r="E11" s="14">
        <v>7.4044426656034324E-3</v>
      </c>
      <c r="H11" s="14">
        <v>9.096919211953805E-2</v>
      </c>
      <c r="I11" s="14">
        <v>0.11487172544507274</v>
      </c>
      <c r="J11" s="14">
        <v>8.0968001071096612E-2</v>
      </c>
      <c r="K11" s="14">
        <v>6.216772993088341E-2</v>
      </c>
      <c r="M11" s="46"/>
      <c r="N11" s="46"/>
      <c r="O11" s="46"/>
      <c r="P11" s="46"/>
      <c r="Q11" s="46"/>
      <c r="R11" s="46"/>
      <c r="S11" s="46"/>
      <c r="T11" s="46"/>
      <c r="U11" s="46"/>
      <c r="W11" s="44" t="s">
        <v>119</v>
      </c>
      <c r="X11" s="44" t="s">
        <v>120</v>
      </c>
      <c r="Y11" s="44" t="s">
        <v>106</v>
      </c>
      <c r="Z11" s="44" t="s">
        <v>109</v>
      </c>
      <c r="AA11" s="44" t="s">
        <v>110</v>
      </c>
      <c r="AB11" s="44" t="s">
        <v>112</v>
      </c>
      <c r="AC11" s="44" t="s">
        <v>113</v>
      </c>
      <c r="AD11" s="44" t="s">
        <v>114</v>
      </c>
      <c r="AE11" s="44" t="s">
        <v>115</v>
      </c>
      <c r="AF11" s="44" t="s">
        <v>121</v>
      </c>
    </row>
    <row r="12" spans="1:32" ht="15.75" thickBot="1" x14ac:dyDescent="0.3">
      <c r="B12" s="14">
        <v>3.4640171858229256E-2</v>
      </c>
      <c r="C12" s="14">
        <v>5.6268100951594041E-2</v>
      </c>
      <c r="D12" s="14">
        <v>2.131847601255497E-2</v>
      </c>
      <c r="H12" s="14">
        <v>8.3524956039506396E-2</v>
      </c>
      <c r="I12" s="14">
        <v>9.2066070945045056E-2</v>
      </c>
      <c r="J12" s="14">
        <v>7.6981859259740867E-2</v>
      </c>
      <c r="K12" s="14">
        <v>1.6494156928217953E-2</v>
      </c>
      <c r="M12" t="s">
        <v>32</v>
      </c>
      <c r="W12" s="47" t="str">
        <f>W4</f>
        <v>Winter 2014</v>
      </c>
      <c r="X12" s="47" t="str">
        <f>W5</f>
        <v>Spring 2014</v>
      </c>
      <c r="Y12" s="46">
        <f>ABS(X4-X5)</f>
        <v>9.7776499301825137E-3</v>
      </c>
      <c r="Z12" s="46">
        <f>SQRT(Z9/AA9/HARMEAN(Y4,Y5))</f>
        <v>1.2020486538789539E-2</v>
      </c>
      <c r="AA12" s="46">
        <f>Y12/Z12</f>
        <v>0.8134154885187469</v>
      </c>
      <c r="AB12" s="46">
        <f>Y12-Z12*AB$9</f>
        <v>-3.3151514328681193E-2</v>
      </c>
      <c r="AC12" s="46">
        <f>Y12+Z12*AB$9</f>
        <v>5.2706814189046221E-2</v>
      </c>
      <c r="AD12" s="46">
        <f>[1]!QDIST(AA12,COUNT($Y$4:$Y$8),AA$9)</f>
        <v>0.97815662466795827</v>
      </c>
      <c r="AE12" s="46">
        <f>Z12*AB$9</f>
        <v>4.2929164258863707E-2</v>
      </c>
      <c r="AF12" s="46">
        <f>Y12*SQRT(AA$9/Z$9)</f>
        <v>0.29191064516437604</v>
      </c>
    </row>
    <row r="13" spans="1:32" ht="15.75" thickTop="1" x14ac:dyDescent="0.25">
      <c r="B13" s="14">
        <v>2.4612702032066225E-2</v>
      </c>
      <c r="C13" s="14">
        <v>5.3956110328161749E-2</v>
      </c>
      <c r="D13" s="14">
        <v>2.0218615879825281E-2</v>
      </c>
      <c r="H13" s="14">
        <v>8.1654507730406195E-2</v>
      </c>
      <c r="I13" s="14">
        <v>7.3180731124026857E-2</v>
      </c>
      <c r="J13" s="14">
        <v>7.6431629649445609E-2</v>
      </c>
      <c r="K13" s="14">
        <v>1.4535657264495697E-2</v>
      </c>
      <c r="M13" s="44" t="s">
        <v>102</v>
      </c>
      <c r="N13" s="44" t="s">
        <v>33</v>
      </c>
      <c r="O13" s="44" t="s">
        <v>34</v>
      </c>
      <c r="P13" s="44" t="s">
        <v>35</v>
      </c>
      <c r="Q13" s="44" t="s">
        <v>36</v>
      </c>
      <c r="R13" s="44" t="s">
        <v>103</v>
      </c>
      <c r="S13" s="44" t="s">
        <v>37</v>
      </c>
      <c r="T13" s="44" t="s">
        <v>104</v>
      </c>
      <c r="U13" s="44" t="s">
        <v>105</v>
      </c>
      <c r="W13" s="11" t="str">
        <f>W4</f>
        <v>Winter 2014</v>
      </c>
      <c r="X13" s="11" t="str">
        <f>W6</f>
        <v>Summer 2014/2015</v>
      </c>
      <c r="Y13" s="21">
        <f>ABS(X4-X6)</f>
        <v>4.2248652320551333E-4</v>
      </c>
      <c r="Z13" s="21">
        <f>SQRT(Z9/AA9/HARMEAN(Y4,Y6))</f>
        <v>1.1165117467911777E-2</v>
      </c>
      <c r="AA13" s="21">
        <f t="shared" ref="AA13:AA21" si="0">Y13/Z13</f>
        <v>3.7839863702260841E-2</v>
      </c>
      <c r="AB13" s="21">
        <f t="shared" ref="AB13:AB21" si="1">Y13-Z13*AB$9</f>
        <v>-3.9451869660530083E-2</v>
      </c>
      <c r="AC13" s="21">
        <f t="shared" ref="AC13:AC21" si="2">Y13+Z13*AB$9</f>
        <v>4.0296842706941109E-2</v>
      </c>
      <c r="AD13" s="21">
        <f>[1]!QDIST(AA13,COUNT($Y$4:$Y$8),AA$9)</f>
        <v>0.99999987961789139</v>
      </c>
      <c r="AE13" s="21">
        <f t="shared" ref="AE13:AE21" si="3">Z13*AB$9</f>
        <v>3.9874356183735596E-2</v>
      </c>
      <c r="AF13" s="21">
        <f t="shared" ref="AF13:AF21" si="4">Y13*SQRT(AA$9/Z$9)</f>
        <v>1.2613287900753615E-2</v>
      </c>
    </row>
    <row r="14" spans="1:32" x14ac:dyDescent="0.25">
      <c r="C14" s="14">
        <v>5.2987293863217252E-2</v>
      </c>
      <c r="D14" s="14">
        <v>1.9066095798772165E-2</v>
      </c>
      <c r="H14" s="14">
        <v>5.5714564496199971E-2</v>
      </c>
      <c r="I14" s="14">
        <v>6.8026751334181679E-2</v>
      </c>
      <c r="J14" s="14">
        <v>6.9050016784153442E-2</v>
      </c>
      <c r="K14" s="14">
        <v>1.0009342052677615E-3</v>
      </c>
      <c r="M14" t="s">
        <v>38</v>
      </c>
      <c r="N14">
        <f>N16-N15</f>
        <v>4.6910062159453148E-3</v>
      </c>
      <c r="O14">
        <f>COUNTA(M6:M10)-1</f>
        <v>4</v>
      </c>
      <c r="P14">
        <f>N14/O14</f>
        <v>1.1727515539863287E-3</v>
      </c>
      <c r="Q14">
        <f>P14/P15</f>
        <v>1.0452902858116868</v>
      </c>
      <c r="R14">
        <f>FDIST(Q14,O14,O15)</f>
        <v>0.39255904213581638</v>
      </c>
      <c r="S14">
        <f>FINV(S4,O14,O15)</f>
        <v>2.0519769743349645</v>
      </c>
      <c r="T14">
        <f>SQRT(DEVSQ(P6:P10)/(P15*O14))</f>
        <v>0.28919909979286468</v>
      </c>
      <c r="U14">
        <f>(N16-O16*P15)/(N16+P15)</f>
        <v>3.0611285711047913E-3</v>
      </c>
      <c r="W14" s="11" t="str">
        <f>W4</f>
        <v>Winter 2014</v>
      </c>
      <c r="X14" s="11" t="str">
        <f>W7</f>
        <v>Autumn 2015</v>
      </c>
      <c r="Y14" s="21">
        <f>ABS(X4-X7)</f>
        <v>1.9251755133579039E-2</v>
      </c>
      <c r="Z14" s="21">
        <f>SQRT(Z9/AA9/HARMEAN(Y4,Y7))</f>
        <v>1.1440840898984748E-2</v>
      </c>
      <c r="AA14" s="21">
        <f t="shared" si="0"/>
        <v>1.6827220397136564</v>
      </c>
      <c r="AB14" s="21">
        <f t="shared" si="1"/>
        <v>-2.1607301330328496E-2</v>
      </c>
      <c r="AC14" s="21">
        <f t="shared" si="2"/>
        <v>6.0110811597486574E-2</v>
      </c>
      <c r="AD14" s="21">
        <f>[1]!QDIST(AA14,COUNT($Y$4:$Y$8),AA$9)</f>
        <v>0.75708855774276596</v>
      </c>
      <c r="AE14" s="21">
        <f t="shared" si="3"/>
        <v>4.0859056463907535E-2</v>
      </c>
      <c r="AF14" s="21">
        <f t="shared" si="4"/>
        <v>0.57475899645803175</v>
      </c>
    </row>
    <row r="15" spans="1:32" x14ac:dyDescent="0.25">
      <c r="C15" s="14">
        <v>5.0816818425260292E-2</v>
      </c>
      <c r="D15" s="14">
        <v>7.8991596638769909E-3</v>
      </c>
      <c r="H15" s="14">
        <v>5.567149108044131E-2</v>
      </c>
      <c r="I15" s="14">
        <v>5.3986822643525501E-2</v>
      </c>
      <c r="J15" s="14">
        <v>6.0862299465251971E-2</v>
      </c>
      <c r="M15" t="s">
        <v>39</v>
      </c>
      <c r="N15">
        <f>SUM(R6:R10)</f>
        <v>6.0584686163122584E-2</v>
      </c>
      <c r="O15">
        <f>O16-O14</f>
        <v>54</v>
      </c>
      <c r="P15">
        <f>N15/O15</f>
        <v>1.1219386326504182E-3</v>
      </c>
      <c r="W15" s="11" t="str">
        <f>W4</f>
        <v>Winter 2014</v>
      </c>
      <c r="X15" s="11" t="str">
        <f>W8</f>
        <v>Winter 2015</v>
      </c>
      <c r="Y15" s="21">
        <f>ABS(X4-X8)</f>
        <v>5.1760085299239755E-3</v>
      </c>
      <c r="Z15" s="21">
        <f>SQRT(Z9/AA9/HARMEAN(Y4,Y8))</f>
        <v>1.2482980817510531E-2</v>
      </c>
      <c r="AA15" s="21">
        <f t="shared" si="0"/>
        <v>0.41464523622942023</v>
      </c>
      <c r="AB15" s="21">
        <f t="shared" si="1"/>
        <v>-3.9404876963011967E-2</v>
      </c>
      <c r="AC15" s="21">
        <f t="shared" si="2"/>
        <v>4.9756894022859918E-2</v>
      </c>
      <c r="AD15" s="21">
        <f>[1]!QDIST(AA15,COUNT($Y$4:$Y$8),AA$9)</f>
        <v>0.99833661697628451</v>
      </c>
      <c r="AE15" s="21">
        <f t="shared" si="3"/>
        <v>4.4580885492935943E-2</v>
      </c>
      <c r="AF15" s="21">
        <f t="shared" si="4"/>
        <v>0.15452915579257373</v>
      </c>
    </row>
    <row r="16" spans="1:32" x14ac:dyDescent="0.25">
      <c r="C16" s="14">
        <v>3.7857430527597137E-2</v>
      </c>
      <c r="D16" s="14">
        <v>6.3935194483455381E-3</v>
      </c>
      <c r="H16" s="14">
        <v>5.4017555705598366E-2</v>
      </c>
      <c r="I16" s="14">
        <v>5.1683738367805189E-2</v>
      </c>
      <c r="J16" s="14">
        <v>5.2365943185435429E-2</v>
      </c>
      <c r="M16" s="41" t="s">
        <v>40</v>
      </c>
      <c r="N16" s="41">
        <f>DEVSQ(A3:E20)</f>
        <v>6.5275692379067898E-2</v>
      </c>
      <c r="O16" s="41">
        <f>COUNT(A3:E20)-1</f>
        <v>58</v>
      </c>
      <c r="P16" s="41">
        <f>N16/O16</f>
        <v>1.1254429720528947E-3</v>
      </c>
      <c r="Q16" s="41"/>
      <c r="R16" s="41"/>
      <c r="S16" s="41"/>
      <c r="T16" s="41"/>
      <c r="U16" s="41"/>
      <c r="W16" s="11" t="str">
        <f>W5</f>
        <v>Spring 2014</v>
      </c>
      <c r="X16" s="11" t="str">
        <f>W6</f>
        <v>Summer 2014/2015</v>
      </c>
      <c r="Y16" s="21">
        <f>ABS(X5-X6)</f>
        <v>9.3551634069770004E-3</v>
      </c>
      <c r="Z16" s="21">
        <f>SQRT(Z9/AA9/HARMEAN(Y5,Y6))</f>
        <v>9.0643351986279819E-3</v>
      </c>
      <c r="AA16" s="21">
        <f t="shared" si="0"/>
        <v>1.0320848911669815</v>
      </c>
      <c r="AB16" s="21">
        <f t="shared" si="1"/>
        <v>-2.3016599032389735E-2</v>
      </c>
      <c r="AC16" s="21">
        <f t="shared" si="2"/>
        <v>4.1726925846343736E-2</v>
      </c>
      <c r="AD16" s="21">
        <f>[1]!QDIST(AA16,COUNT($Y$4:$Y$8),AA$9)</f>
        <v>0.94861400719066846</v>
      </c>
      <c r="AE16" s="21">
        <f t="shared" si="3"/>
        <v>3.2371762439366736E-2</v>
      </c>
      <c r="AF16" s="21">
        <f t="shared" si="4"/>
        <v>0.27929735726362243</v>
      </c>
    </row>
    <row r="17" spans="1:32" x14ac:dyDescent="0.25">
      <c r="C17" s="14">
        <v>3.2627205231262356E-2</v>
      </c>
      <c r="D17" s="14">
        <v>3.455216370345811E-3</v>
      </c>
      <c r="H17" s="14">
        <v>5.0807217473876579E-2</v>
      </c>
      <c r="J17" s="14">
        <v>5.1895546129352293E-2</v>
      </c>
      <c r="W17" s="11" t="str">
        <f>W5</f>
        <v>Spring 2014</v>
      </c>
      <c r="X17" s="11" t="str">
        <f>W7</f>
        <v>Autumn 2015</v>
      </c>
      <c r="Y17" s="21">
        <f>ABS(X5-X7)</f>
        <v>9.4741052033965253E-3</v>
      </c>
      <c r="Z17" s="21">
        <f>SQRT(Z9/AA9/HARMEAN(Y5,Y7))</f>
        <v>9.401870292484342E-3</v>
      </c>
      <c r="AA17" s="21">
        <f t="shared" si="0"/>
        <v>1.0076830363177767</v>
      </c>
      <c r="AB17" s="21">
        <f t="shared" si="1"/>
        <v>-2.410310756782922E-2</v>
      </c>
      <c r="AC17" s="21">
        <f t="shared" si="2"/>
        <v>4.305131797462227E-2</v>
      </c>
      <c r="AD17" s="21">
        <f>[1]!QDIST(AA17,COUNT($Y$4:$Y$8),AA$9)</f>
        <v>0.95274754315330568</v>
      </c>
      <c r="AE17" s="21">
        <f t="shared" si="3"/>
        <v>3.3577212771225745E-2</v>
      </c>
      <c r="AF17" s="21">
        <f t="shared" si="4"/>
        <v>0.28284835129365571</v>
      </c>
    </row>
    <row r="18" spans="1:32" x14ac:dyDescent="0.25">
      <c r="C18" s="14">
        <v>2.9731392249325014E-2</v>
      </c>
      <c r="H18" s="14">
        <v>1.6159883912644723E-3</v>
      </c>
      <c r="J18" s="14">
        <v>4.8369891326092922E-2</v>
      </c>
      <c r="W18" s="11" t="str">
        <f>W5</f>
        <v>Spring 2014</v>
      </c>
      <c r="X18" s="11" t="str">
        <f>W8</f>
        <v>Winter 2015</v>
      </c>
      <c r="Y18" s="21">
        <f>ABS(X5-X8)</f>
        <v>1.4953658460106489E-2</v>
      </c>
      <c r="Z18" s="21">
        <f>SQRT(Z9/AA9/HARMEAN(Y5,Y8))</f>
        <v>1.0645521810186354E-2</v>
      </c>
      <c r="AA18" s="21">
        <f t="shared" si="0"/>
        <v>1.4046900402569107</v>
      </c>
      <c r="AB18" s="21">
        <f t="shared" si="1"/>
        <v>-2.3065048431339046E-2</v>
      </c>
      <c r="AC18" s="21">
        <f t="shared" si="2"/>
        <v>5.2972365351552024E-2</v>
      </c>
      <c r="AD18" s="21">
        <f>[1]!QDIST(AA18,COUNT($Y$4:$Y$8),AA$9)</f>
        <v>0.85722782480953075</v>
      </c>
      <c r="AE18" s="21">
        <f t="shared" si="3"/>
        <v>3.8018706891445535E-2</v>
      </c>
      <c r="AF18" s="21">
        <f t="shared" si="4"/>
        <v>0.44643980095694974</v>
      </c>
    </row>
    <row r="19" spans="1:32" x14ac:dyDescent="0.25">
      <c r="C19" s="14">
        <v>2.391141906120486E-2</v>
      </c>
      <c r="J19" s="14">
        <v>4.8024724536420454E-2</v>
      </c>
      <c r="M19" s="11"/>
      <c r="N19" s="21"/>
      <c r="O19" s="22"/>
      <c r="W19" s="11" t="str">
        <f>W6</f>
        <v>Summer 2014/2015</v>
      </c>
      <c r="X19" s="11" t="str">
        <f>W7</f>
        <v>Autumn 2015</v>
      </c>
      <c r="Y19" s="21">
        <f>ABS(X6-X7)</f>
        <v>1.8829268610373526E-2</v>
      </c>
      <c r="Z19" s="21">
        <f>SQRT(Z9/AA9/HARMEAN(Y6,Y7))</f>
        <v>8.2802727273772678E-3</v>
      </c>
      <c r="AA19" s="21">
        <f t="shared" si="0"/>
        <v>2.2739913563617122</v>
      </c>
      <c r="AB19" s="21">
        <f t="shared" si="1"/>
        <v>-1.0742345389999824E-2</v>
      </c>
      <c r="AC19" s="21">
        <f t="shared" si="2"/>
        <v>4.8400882610746876E-2</v>
      </c>
      <c r="AD19" s="21">
        <f>[1]!QDIST(AA19,COUNT($Y$4:$Y$8),AA$9)</f>
        <v>0.49894667760714473</v>
      </c>
      <c r="AE19" s="21">
        <f t="shared" si="3"/>
        <v>2.957161400037335E-2</v>
      </c>
      <c r="AF19" s="21">
        <f t="shared" si="4"/>
        <v>0.56214570855727808</v>
      </c>
    </row>
    <row r="20" spans="1:32" x14ac:dyDescent="0.25">
      <c r="C20" s="14">
        <v>2.0644206845545132E-2</v>
      </c>
      <c r="J20" s="14">
        <v>1.8805829807244139E-2</v>
      </c>
      <c r="N20" s="21"/>
      <c r="O20" s="22"/>
      <c r="W20" s="11" t="str">
        <f>W6</f>
        <v>Summer 2014/2015</v>
      </c>
      <c r="X20" s="11" t="str">
        <f>W8</f>
        <v>Winter 2015</v>
      </c>
      <c r="Y20" s="21">
        <f>ABS(X6-X8)</f>
        <v>5.5984950531294889E-3</v>
      </c>
      <c r="Z20" s="21">
        <f>SQRT(Z9/AA9/HARMEAN(Y6,Y8))</f>
        <v>9.6692753634489859E-3</v>
      </c>
      <c r="AA20" s="21">
        <f t="shared" si="0"/>
        <v>0.57899840915612644</v>
      </c>
      <c r="AB20" s="21">
        <f t="shared" si="1"/>
        <v>-2.8933710361534658E-2</v>
      </c>
      <c r="AC20" s="21">
        <f t="shared" si="2"/>
        <v>4.0130700467793635E-2</v>
      </c>
      <c r="AD20" s="21">
        <f>[1]!QDIST(AA20,COUNT($Y$4:$Y$8),AA$9)</f>
        <v>0.99392646494783932</v>
      </c>
      <c r="AE20" s="21">
        <f t="shared" si="3"/>
        <v>3.4532205414664147E-2</v>
      </c>
      <c r="AF20" s="21">
        <f t="shared" si="4"/>
        <v>0.16714244369332734</v>
      </c>
    </row>
    <row r="21" spans="1:32" x14ac:dyDescent="0.25">
      <c r="J21" s="14">
        <v>9.0805138898377802E-4</v>
      </c>
      <c r="W21" s="48" t="str">
        <f>W7</f>
        <v>Autumn 2015</v>
      </c>
      <c r="X21" s="48" t="str">
        <f>W8</f>
        <v>Winter 2015</v>
      </c>
      <c r="Y21" s="41">
        <f>ABS(X7-X8)</f>
        <v>2.4427763663503015E-2</v>
      </c>
      <c r="Z21" s="41">
        <f>SQRT(Z9/AA9/HARMEAN(Y7,Y8))</f>
        <v>9.986384654008423E-3</v>
      </c>
      <c r="AA21" s="41">
        <f t="shared" si="0"/>
        <v>2.4461068254263552</v>
      </c>
      <c r="AB21" s="41">
        <f t="shared" si="1"/>
        <v>-1.1236944730845737E-2</v>
      </c>
      <c r="AC21" s="41">
        <f t="shared" si="2"/>
        <v>6.0092472057851766E-2</v>
      </c>
      <c r="AD21" s="41">
        <f>[1]!QDIST(AA21,COUNT($Y$4:$Y$8),AA$9)</f>
        <v>0.42490442165336428</v>
      </c>
      <c r="AE21" s="41">
        <f t="shared" si="3"/>
        <v>3.5664708394348751E-2</v>
      </c>
      <c r="AF21" s="41">
        <f t="shared" si="4"/>
        <v>0.7292881522506055</v>
      </c>
    </row>
    <row r="22" spans="1:32" x14ac:dyDescent="0.25">
      <c r="A22" s="29">
        <f>AVERAGE(A3:A8)</f>
        <v>6.2651246148002798E-2</v>
      </c>
      <c r="B22" s="29">
        <f>AVERAGE(B3:B13)</f>
        <v>5.2873596217820285E-2</v>
      </c>
      <c r="C22" s="29">
        <f>AVERAGE(C3:C20)</f>
        <v>6.2228759624797285E-2</v>
      </c>
      <c r="D22" s="29">
        <f>AVERAGE(D3:D17)</f>
        <v>4.3399491014423759E-2</v>
      </c>
      <c r="E22" s="29">
        <f>AVERAGE(E3:E11)</f>
        <v>6.7827254677926774E-2</v>
      </c>
      <c r="G22" s="29">
        <f>AVERAGE(G3:G8)</f>
        <v>0.10610651821124155</v>
      </c>
      <c r="H22" s="29">
        <f>AVERAGE(H3:H18)</f>
        <v>9.5147918715780128E-2</v>
      </c>
      <c r="I22" s="29">
        <f>AVERAGE(I3:I16)</f>
        <v>0.11075156126358422</v>
      </c>
      <c r="J22" s="29">
        <f>AVERAGE(J3:J21)</f>
        <v>7.9660916674753487E-2</v>
      </c>
      <c r="K22" s="29">
        <f>AVERAGE(K3:K14)</f>
        <v>7.2314062829600498E-2</v>
      </c>
    </row>
    <row r="23" spans="1:32" x14ac:dyDescent="0.25">
      <c r="M23" s="26" t="s">
        <v>42</v>
      </c>
    </row>
    <row r="24" spans="1:32" ht="15.75" thickBot="1" x14ac:dyDescent="0.3">
      <c r="A24" s="108" t="s">
        <v>66</v>
      </c>
      <c r="B24" s="108"/>
      <c r="I24" s="1"/>
      <c r="M24" t="s">
        <v>96</v>
      </c>
      <c r="W24" t="s">
        <v>116</v>
      </c>
      <c r="Z24" t="s">
        <v>117</v>
      </c>
      <c r="AA24">
        <v>0.1</v>
      </c>
    </row>
    <row r="25" spans="1:32" ht="16.5" thickTop="1" thickBot="1" x14ac:dyDescent="0.3">
      <c r="A25" s="28" t="s">
        <v>67</v>
      </c>
      <c r="B25" s="28" t="s">
        <v>25</v>
      </c>
      <c r="D25" t="s">
        <v>71</v>
      </c>
      <c r="E25" s="14">
        <f>AVERAGE(A26:A84)</f>
        <v>5.6594446878781159E-2</v>
      </c>
      <c r="I25" s="2"/>
      <c r="W25" s="44" t="s">
        <v>28</v>
      </c>
      <c r="X25" s="44" t="s">
        <v>106</v>
      </c>
      <c r="Y25" s="44" t="s">
        <v>107</v>
      </c>
      <c r="Z25" s="44" t="s">
        <v>118</v>
      </c>
      <c r="AA25" s="44" t="s">
        <v>34</v>
      </c>
      <c r="AB25" s="44" t="s">
        <v>111</v>
      </c>
    </row>
    <row r="26" spans="1:32" ht="15.75" thickBot="1" x14ac:dyDescent="0.3">
      <c r="A26" s="14">
        <v>0.10016950850852428</v>
      </c>
      <c r="B26" s="14">
        <v>0.18196191885891874</v>
      </c>
      <c r="D26" t="s">
        <v>73</v>
      </c>
      <c r="E26" s="14">
        <f>AVERAGE(B26:B92)</f>
        <v>9.0908266226651227E-2</v>
      </c>
      <c r="M26" t="s">
        <v>97</v>
      </c>
      <c r="R26" t="s">
        <v>98</v>
      </c>
      <c r="S26">
        <v>0.1</v>
      </c>
      <c r="W26" s="45" t="str">
        <f>G2</f>
        <v>Winter 2014</v>
      </c>
      <c r="X26" s="14">
        <f>AVERAGE(G3:G21)</f>
        <v>0.10610651821124155</v>
      </c>
      <c r="Y26">
        <f>COUNT(G3:G21)</f>
        <v>6</v>
      </c>
      <c r="Z26">
        <f>DEVSQ(G3:G21)</f>
        <v>1.4535131103022406E-2</v>
      </c>
    </row>
    <row r="27" spans="1:32" ht="15.75" thickTop="1" x14ac:dyDescent="0.25">
      <c r="A27" s="14">
        <v>8.8008382077266259E-2</v>
      </c>
      <c r="B27" s="14">
        <v>0.1425169383511129</v>
      </c>
      <c r="M27" s="44" t="s">
        <v>28</v>
      </c>
      <c r="N27" s="44" t="s">
        <v>29</v>
      </c>
      <c r="O27" s="44" t="s">
        <v>30</v>
      </c>
      <c r="P27" s="44" t="s">
        <v>57</v>
      </c>
      <c r="Q27" s="44" t="s">
        <v>31</v>
      </c>
      <c r="R27" s="44" t="s">
        <v>33</v>
      </c>
      <c r="S27" s="44" t="s">
        <v>99</v>
      </c>
      <c r="T27" s="44" t="s">
        <v>100</v>
      </c>
      <c r="U27" s="44" t="s">
        <v>101</v>
      </c>
      <c r="W27" s="45" t="str">
        <f>H2</f>
        <v>Spring 2014</v>
      </c>
      <c r="X27" s="14">
        <f>AVERAGE(H3:H21)</f>
        <v>9.5147918715780128E-2</v>
      </c>
      <c r="Y27">
        <f>COUNT(H3:H21)</f>
        <v>16</v>
      </c>
      <c r="Z27">
        <f>DEVSQ(H3:H21)</f>
        <v>5.0402235217716397E-2</v>
      </c>
    </row>
    <row r="28" spans="1:32" x14ac:dyDescent="0.25">
      <c r="A28" s="14">
        <v>6.4663976763948611E-2</v>
      </c>
      <c r="B28" s="14">
        <v>0.12948407900039366</v>
      </c>
      <c r="M28" s="45" t="str">
        <f>G2</f>
        <v>Winter 2014</v>
      </c>
      <c r="N28">
        <f>COUNT(G3:G21)</f>
        <v>6</v>
      </c>
      <c r="O28" s="14">
        <f>SUM(G3:G21)</f>
        <v>0.63663910926744927</v>
      </c>
      <c r="P28" s="14">
        <f>AVERAGE(G3:G21)</f>
        <v>0.10610651821124155</v>
      </c>
      <c r="Q28">
        <f>VAR(G3:G21)</f>
        <v>2.9070262206044835E-3</v>
      </c>
      <c r="R28">
        <f>DEVSQ(G3:G21)</f>
        <v>1.4535131103022406E-2</v>
      </c>
      <c r="S28">
        <f>SQRT(P37/N28)</f>
        <v>1.8806649906321197E-2</v>
      </c>
      <c r="T28">
        <f>P28-S28*TINV(S26,O37)</f>
        <v>7.4703095914760292E-2</v>
      </c>
      <c r="U28">
        <f>P28+S28*TINV(S26,O37)</f>
        <v>0.13750994050772281</v>
      </c>
      <c r="W28" s="45" t="str">
        <f>I2</f>
        <v>Summer 2014/2015</v>
      </c>
      <c r="X28" s="14">
        <f>AVERAGE(I3:I21)</f>
        <v>0.11075156126358422</v>
      </c>
      <c r="Y28">
        <f>COUNT(I3:I21)</f>
        <v>14</v>
      </c>
      <c r="Z28">
        <f>DEVSQ(I3:I21)</f>
        <v>1.7950130483137164E-2</v>
      </c>
    </row>
    <row r="29" spans="1:32" x14ac:dyDescent="0.25">
      <c r="A29" s="14">
        <v>5.786463708492396E-2</v>
      </c>
      <c r="B29" s="14">
        <v>7.9795908479448466E-2</v>
      </c>
      <c r="M29" s="45" t="str">
        <f>H2</f>
        <v>Spring 2014</v>
      </c>
      <c r="N29">
        <f>COUNT(H3:H21)</f>
        <v>16</v>
      </c>
      <c r="O29" s="14">
        <f>SUM(H3:H21)</f>
        <v>1.522366699452482</v>
      </c>
      <c r="P29" s="14">
        <f>AVERAGE(H3:H21)</f>
        <v>9.5147918715780128E-2</v>
      </c>
      <c r="Q29">
        <f>VAR(H3:H21)</f>
        <v>3.3601490145144281E-3</v>
      </c>
      <c r="R29">
        <f>DEVSQ(H3:H21)</f>
        <v>5.0402235217716397E-2</v>
      </c>
      <c r="S29">
        <f>SQRT(P37/N29)</f>
        <v>1.1516674010411995E-2</v>
      </c>
      <c r="T29">
        <f>P29-S29*TINV(S26,O37)</f>
        <v>7.5917328514900281E-2</v>
      </c>
      <c r="U29">
        <f>P29+S29*TINV(S26,O37)</f>
        <v>0.11437850891665997</v>
      </c>
      <c r="W29" s="45" t="str">
        <f>J2</f>
        <v>Autumn 2015</v>
      </c>
      <c r="X29" s="14">
        <f>AVERAGE(J3:J21)</f>
        <v>7.9660916674753487E-2</v>
      </c>
      <c r="Y29">
        <f>COUNT(J3:J21)</f>
        <v>19</v>
      </c>
      <c r="Z29">
        <f>DEVSQ(J3:J21)</f>
        <v>2.8628393970885718E-2</v>
      </c>
    </row>
    <row r="30" spans="1:32" x14ac:dyDescent="0.25">
      <c r="A30" s="14">
        <v>4.6491602378827566E-2</v>
      </c>
      <c r="B30" s="14">
        <v>6.2389665801369426E-2</v>
      </c>
      <c r="M30" s="45" t="str">
        <f>I2</f>
        <v>Summer 2014/2015</v>
      </c>
      <c r="N30">
        <f>COUNT(I3:I21)</f>
        <v>14</v>
      </c>
      <c r="O30" s="14">
        <f>SUM(I3:I21)</f>
        <v>1.5505218576901791</v>
      </c>
      <c r="P30" s="14">
        <f>AVERAGE(I3:I21)</f>
        <v>0.11075156126358422</v>
      </c>
      <c r="Q30">
        <f>VAR(I3:I21)</f>
        <v>1.3807792679336206E-3</v>
      </c>
      <c r="R30">
        <f>DEVSQ(I3:I21)</f>
        <v>1.7950130483137164E-2</v>
      </c>
      <c r="S30">
        <f>SQRT(P37/N30)</f>
        <v>1.2311842394893005E-2</v>
      </c>
      <c r="T30">
        <f>P30-S30*TINV(S26,O37)</f>
        <v>9.0193195584400032E-2</v>
      </c>
      <c r="U30">
        <f>P30+S30*TINV(S26,O37)</f>
        <v>0.13130992694276841</v>
      </c>
      <c r="W30" s="45" t="str">
        <f>K2</f>
        <v>Winter 2015</v>
      </c>
      <c r="X30" s="14">
        <f>AVERAGE(K3:K21)</f>
        <v>7.2314062829600498E-2</v>
      </c>
      <c r="Y30">
        <f>COUNT(K3:K21)</f>
        <v>12</v>
      </c>
      <c r="Z30">
        <f>DEVSQ(K3:K21)</f>
        <v>2.0056819245240644E-2</v>
      </c>
    </row>
    <row r="31" spans="1:32" x14ac:dyDescent="0.25">
      <c r="A31" s="14">
        <v>1.8709370074526176E-2</v>
      </c>
      <c r="B31" s="14">
        <v>4.0490598776206102E-2</v>
      </c>
      <c r="M31" s="45" t="str">
        <f>J2</f>
        <v>Autumn 2015</v>
      </c>
      <c r="N31">
        <f>COUNT(J3:J21)</f>
        <v>19</v>
      </c>
      <c r="O31" s="14">
        <f>SUM(J3:J21)</f>
        <v>1.5135574168203163</v>
      </c>
      <c r="P31" s="14">
        <f>AVERAGE(J3:J21)</f>
        <v>7.9660916674753487E-2</v>
      </c>
      <c r="Q31">
        <f>VAR(J3:J21)</f>
        <v>1.5904663317158742E-3</v>
      </c>
      <c r="R31">
        <f>DEVSQ(J3:J21)</f>
        <v>2.8628393970885718E-2</v>
      </c>
      <c r="S31">
        <f>SQRT(P37/N31)</f>
        <v>1.0568424879386775E-2</v>
      </c>
      <c r="T31">
        <f>P31-S31*TINV(S26,O37)</f>
        <v>6.2013716819957945E-2</v>
      </c>
      <c r="U31">
        <f>P31+S31*TINV(S26,O37)</f>
        <v>9.730811652954903E-2</v>
      </c>
      <c r="W31" s="46"/>
      <c r="X31" s="46"/>
      <c r="Y31" s="46">
        <f>SUM(Y26:Y30)</f>
        <v>67</v>
      </c>
      <c r="Z31" s="46">
        <f>SUM(Z26:Z30)</f>
        <v>0.13157271002000234</v>
      </c>
      <c r="AA31" s="46">
        <f>Y31-COUNT(Y26:Y30)</f>
        <v>62</v>
      </c>
      <c r="AB31" s="46">
        <f>[1]!QCRIT(COUNT(Y26:Y30),AA31,AA24,2)</f>
        <v>3.5592903225806451</v>
      </c>
    </row>
    <row r="32" spans="1:32" ht="15.75" thickBot="1" x14ac:dyDescent="0.3">
      <c r="A32" s="14">
        <v>8.4570430577033576E-2</v>
      </c>
      <c r="B32" s="14">
        <v>0.27589256469046192</v>
      </c>
      <c r="M32" s="45" t="str">
        <f>K2</f>
        <v>Winter 2015</v>
      </c>
      <c r="N32">
        <f>COUNT(K3:K21)</f>
        <v>12</v>
      </c>
      <c r="O32" s="14">
        <f>SUM(K3:K21)</f>
        <v>0.86776875395520592</v>
      </c>
      <c r="P32" s="14">
        <f>AVERAGE(K3:K21)</f>
        <v>7.2314062829600498E-2</v>
      </c>
      <c r="Q32">
        <f>VAR(K3:K21)</f>
        <v>1.8233472041127839E-3</v>
      </c>
      <c r="R32">
        <f>DEVSQ(K3:K21)</f>
        <v>2.0056819245240644E-2</v>
      </c>
      <c r="S32">
        <f>SQRT(P37/N32)</f>
        <v>1.3298309680161066E-2</v>
      </c>
      <c r="T32">
        <f>P32-S32*TINV(S26,O37)</f>
        <v>5.0108489971293774E-2</v>
      </c>
      <c r="U32">
        <f>P32+S32*TINV(S26,O37)</f>
        <v>9.4519635687907222E-2</v>
      </c>
      <c r="W32" t="s">
        <v>108</v>
      </c>
    </row>
    <row r="33" spans="1:32" ht="15.75" thickTop="1" x14ac:dyDescent="0.25">
      <c r="A33" s="14">
        <v>8.0251034851112957E-2</v>
      </c>
      <c r="B33" s="14">
        <v>0.12167813300958413</v>
      </c>
      <c r="M33" s="46"/>
      <c r="N33" s="46"/>
      <c r="O33" s="46"/>
      <c r="P33" s="46"/>
      <c r="Q33" s="46"/>
      <c r="R33" s="46"/>
      <c r="S33" s="46"/>
      <c r="T33" s="46"/>
      <c r="U33" s="46"/>
      <c r="W33" s="44" t="s">
        <v>119</v>
      </c>
      <c r="X33" s="44" t="s">
        <v>120</v>
      </c>
      <c r="Y33" s="44" t="s">
        <v>106</v>
      </c>
      <c r="Z33" s="44" t="s">
        <v>109</v>
      </c>
      <c r="AA33" s="44" t="s">
        <v>110</v>
      </c>
      <c r="AB33" s="44" t="s">
        <v>112</v>
      </c>
      <c r="AC33" s="44" t="s">
        <v>113</v>
      </c>
      <c r="AD33" s="44" t="s">
        <v>114</v>
      </c>
      <c r="AE33" s="44" t="s">
        <v>115</v>
      </c>
      <c r="AF33" s="44" t="s">
        <v>121</v>
      </c>
    </row>
    <row r="34" spans="1:32" ht="15.75" thickBot="1" x14ac:dyDescent="0.3">
      <c r="A34" s="14">
        <v>6.9791941006058497E-2</v>
      </c>
      <c r="B34" s="14">
        <v>0.11408223595807725</v>
      </c>
      <c r="M34" t="s">
        <v>32</v>
      </c>
      <c r="W34" s="47" t="str">
        <f>W26</f>
        <v>Winter 2014</v>
      </c>
      <c r="X34" s="47" t="str">
        <f>W27</f>
        <v>Spring 2014</v>
      </c>
      <c r="Y34" s="46">
        <f>ABS(X26-X27)</f>
        <v>1.0958599495461421E-2</v>
      </c>
      <c r="Z34" s="46">
        <f>SQRT(Z31/AA31/HARMEAN(Y26,Y27))</f>
        <v>1.5593650325709982E-2</v>
      </c>
      <c r="AA34" s="46">
        <f>Y34/Z34</f>
        <v>0.70276037146949899</v>
      </c>
      <c r="AB34" s="46">
        <f>Y34-Z34*AB$31</f>
        <v>-4.4543729202544645E-2</v>
      </c>
      <c r="AC34" s="46">
        <f>Y34+Z34*AB$31</f>
        <v>6.6460928193467494E-2</v>
      </c>
      <c r="AD34" s="46">
        <f>[1]!QDIST(AA34,COUNT($Y$26:$Y$30),AA$31)</f>
        <v>0.987367447902332</v>
      </c>
      <c r="AE34" s="46">
        <f>Z34*AB$31</f>
        <v>5.5502328698006066E-2</v>
      </c>
      <c r="AF34" s="46">
        <f>Y34*SQRT(AA$31/Z$31)</f>
        <v>0.23788551029476845</v>
      </c>
    </row>
    <row r="35" spans="1:32" ht="15.75" thickTop="1" x14ac:dyDescent="0.25">
      <c r="A35" s="14">
        <v>6.3111899599188698E-2</v>
      </c>
      <c r="B35" s="14">
        <v>0.1119413123217048</v>
      </c>
      <c r="M35" s="44" t="s">
        <v>102</v>
      </c>
      <c r="N35" s="44" t="s">
        <v>33</v>
      </c>
      <c r="O35" s="44" t="s">
        <v>34</v>
      </c>
      <c r="P35" s="44" t="s">
        <v>35</v>
      </c>
      <c r="Q35" s="44" t="s">
        <v>36</v>
      </c>
      <c r="R35" s="44" t="s">
        <v>103</v>
      </c>
      <c r="S35" s="44" t="s">
        <v>37</v>
      </c>
      <c r="T35" s="44" t="s">
        <v>104</v>
      </c>
      <c r="U35" s="44" t="s">
        <v>105</v>
      </c>
      <c r="W35" s="11" t="str">
        <f>W26</f>
        <v>Winter 2014</v>
      </c>
      <c r="X35" s="11" t="str">
        <f>W28</f>
        <v>Summer 2014/2015</v>
      </c>
      <c r="Y35" s="21">
        <f>ABS(X26-X28)</f>
        <v>4.6450430523426733E-3</v>
      </c>
      <c r="Z35" s="21">
        <f>SQRT(Z31/AA31/HARMEAN(Y26,Y28))</f>
        <v>1.5894520185517014E-2</v>
      </c>
      <c r="AA35" s="21">
        <f t="shared" ref="AA35:AA43" si="5">Y35/Z35</f>
        <v>0.2922417913926843</v>
      </c>
      <c r="AB35" s="21">
        <f t="shared" ref="AB35:AB43" si="6">Y35-Z35*AB$31</f>
        <v>-5.1928168826030754E-2</v>
      </c>
      <c r="AC35" s="21">
        <f t="shared" ref="AC35:AC43" si="7">Y35+Z35*AB$31</f>
        <v>6.1218254930716101E-2</v>
      </c>
      <c r="AD35" s="21">
        <f>[1]!QDIST(AA35,COUNT($Y$26:$Y$30),AA$31)</f>
        <v>0.99958246906086623</v>
      </c>
      <c r="AE35" s="21">
        <f t="shared" ref="AE35:AE43" si="8">Z35*AB$31</f>
        <v>5.6573211878373428E-2</v>
      </c>
      <c r="AF35" s="21">
        <f t="shared" ref="AF35:AF43" si="9">Y35*SQRT(AA$31/Z$31)</f>
        <v>0.10083299762030214</v>
      </c>
    </row>
    <row r="36" spans="1:32" x14ac:dyDescent="0.25">
      <c r="A36" s="14">
        <v>5.3439680957136304E-2</v>
      </c>
      <c r="B36" s="14">
        <v>0.11066927276403654</v>
      </c>
      <c r="M36" t="s">
        <v>38</v>
      </c>
      <c r="N36">
        <f>N38-N37</f>
        <v>1.3738592009458234E-2</v>
      </c>
      <c r="O36">
        <f>COUNTA(M28:M32)-1</f>
        <v>4</v>
      </c>
      <c r="P36">
        <f>N36/O36</f>
        <v>3.4346480023645584E-3</v>
      </c>
      <c r="Q36">
        <f>P36/P37</f>
        <v>1.618482861029686</v>
      </c>
      <c r="R36">
        <f>FDIST(Q36,O36,O37)</f>
        <v>0.18086470504678506</v>
      </c>
      <c r="S36">
        <f>FINV(S26,O36,O37)</f>
        <v>2.0378068021834492</v>
      </c>
      <c r="T36">
        <f>SQRT(DEVSQ(P28:P32)/(P37*O36))</f>
        <v>0.35951309013483662</v>
      </c>
      <c r="U36">
        <f>(N38-O38*P37)/(N38+P37)</f>
        <v>3.560949254913915E-2</v>
      </c>
      <c r="W36" s="11" t="str">
        <f>W26</f>
        <v>Winter 2014</v>
      </c>
      <c r="X36" s="11" t="str">
        <f>W29</f>
        <v>Autumn 2015</v>
      </c>
      <c r="Y36" s="21">
        <f>ABS(X26-X29)</f>
        <v>2.6445601536488061E-2</v>
      </c>
      <c r="Z36" s="21">
        <f>SQRT(Z31/AA31/HARMEAN(Y26,Y29))</f>
        <v>1.5254207372560731E-2</v>
      </c>
      <c r="AA36" s="21">
        <f t="shared" si="5"/>
        <v>1.7336595006606774</v>
      </c>
      <c r="AB36" s="21">
        <f t="shared" si="6"/>
        <v>-2.7848551143305679E-2</v>
      </c>
      <c r="AC36" s="21">
        <f t="shared" si="7"/>
        <v>8.0739754216281795E-2</v>
      </c>
      <c r="AD36" s="21">
        <f>[1]!QDIST(AA36,COUNT($Y$26:$Y$30),AA$31)</f>
        <v>0.73641706551315878</v>
      </c>
      <c r="AE36" s="21">
        <f t="shared" si="8"/>
        <v>5.429415267979374E-2</v>
      </c>
      <c r="AF36" s="21">
        <f t="shared" si="9"/>
        <v>0.57407202618957343</v>
      </c>
    </row>
    <row r="37" spans="1:32" x14ac:dyDescent="0.25">
      <c r="A37" s="14">
        <v>5.1097602161429251E-2</v>
      </c>
      <c r="B37" s="14">
        <v>0.1083562286403465</v>
      </c>
      <c r="M37" t="s">
        <v>39</v>
      </c>
      <c r="N37">
        <f>SUM(R28:R32)</f>
        <v>0.13157271002000234</v>
      </c>
      <c r="O37" s="14">
        <f>O38-O36</f>
        <v>62</v>
      </c>
      <c r="P37">
        <f>N37/O37</f>
        <v>2.1221404841935861E-3</v>
      </c>
      <c r="W37" s="11" t="str">
        <f>W26</f>
        <v>Winter 2014</v>
      </c>
      <c r="X37" s="11" t="str">
        <f>W30</f>
        <v>Winter 2015</v>
      </c>
      <c r="Y37" s="21">
        <f>ABS(X26-X30)</f>
        <v>3.3792455381641051E-2</v>
      </c>
      <c r="Z37" s="21">
        <f>SQRT(Z31/AA31/HARMEAN(Y26,Y30))</f>
        <v>1.6287036578954389E-2</v>
      </c>
      <c r="AA37" s="21">
        <f t="shared" si="5"/>
        <v>2.074806869735077</v>
      </c>
      <c r="AB37" s="21">
        <f t="shared" si="6"/>
        <v>-2.4177836297348286E-2</v>
      </c>
      <c r="AC37" s="21">
        <f t="shared" si="7"/>
        <v>9.1762747060630395E-2</v>
      </c>
      <c r="AD37" s="21">
        <f>[1]!QDIST(AA37,COUNT($Y$26:$Y$30),AA$31)</f>
        <v>0.58736381692129147</v>
      </c>
      <c r="AE37" s="21">
        <f t="shared" si="8"/>
        <v>5.7970291678989337E-2</v>
      </c>
      <c r="AF37" s="21">
        <f t="shared" si="9"/>
        <v>0.7335550036210533</v>
      </c>
    </row>
    <row r="38" spans="1:32" x14ac:dyDescent="0.25">
      <c r="A38" s="14">
        <v>4.2782343584310489E-2</v>
      </c>
      <c r="B38" s="14">
        <v>0.10308370044052675</v>
      </c>
      <c r="M38" s="48" t="s">
        <v>40</v>
      </c>
      <c r="N38" s="41">
        <f>DEVSQ(G3:K21)</f>
        <v>0.14531130202946058</v>
      </c>
      <c r="O38" s="49">
        <f>COUNT(G3:K21)-1</f>
        <v>66</v>
      </c>
      <c r="P38" s="41">
        <f>N38/O38</f>
        <v>2.2016863943857662E-3</v>
      </c>
      <c r="Q38" s="41"/>
      <c r="R38" s="41"/>
      <c r="S38" s="41"/>
      <c r="T38" s="41"/>
      <c r="U38" s="41"/>
      <c r="W38" s="11" t="str">
        <f>W27</f>
        <v>Spring 2014</v>
      </c>
      <c r="X38" s="11" t="str">
        <f>W28</f>
        <v>Summer 2014/2015</v>
      </c>
      <c r="Y38" s="21">
        <f>ABS(X27-X28)</f>
        <v>1.5603642547804095E-2</v>
      </c>
      <c r="Z38" s="21">
        <f>SQRT(Z31/AA31/HARMEAN(Y27,Y28))</f>
        <v>1.192089013913776E-2</v>
      </c>
      <c r="AA38" s="21">
        <f t="shared" si="5"/>
        <v>1.3089326690945169</v>
      </c>
      <c r="AB38" s="21">
        <f t="shared" si="6"/>
        <v>-2.6826266360975973E-2</v>
      </c>
      <c r="AC38" s="21">
        <f t="shared" si="7"/>
        <v>5.8033551456584162E-2</v>
      </c>
      <c r="AD38" s="21">
        <f>[1]!QDIST(AA38,COUNT($Y$26:$Y$30),AA$31)</f>
        <v>0.88593428128197782</v>
      </c>
      <c r="AE38" s="21">
        <f t="shared" si="8"/>
        <v>4.2429908908780067E-2</v>
      </c>
      <c r="AF38" s="21">
        <f t="shared" si="9"/>
        <v>0.33871850791507058</v>
      </c>
    </row>
    <row r="39" spans="1:32" x14ac:dyDescent="0.25">
      <c r="A39" s="14">
        <v>4.075591985428606E-2</v>
      </c>
      <c r="B39" s="14">
        <v>0.1026877785909127</v>
      </c>
      <c r="W39" s="11" t="str">
        <f>W27</f>
        <v>Spring 2014</v>
      </c>
      <c r="X39" s="11" t="str">
        <f>W29</f>
        <v>Autumn 2015</v>
      </c>
      <c r="Y39" s="21">
        <f>ABS(X27-X29)</f>
        <v>1.548700204102664E-2</v>
      </c>
      <c r="Z39" s="21">
        <f>SQRT(Z31/AA31/HARMEAN(Y27,Y29))</f>
        <v>1.1052723300013905E-2</v>
      </c>
      <c r="AA39" s="21">
        <f t="shared" si="5"/>
        <v>1.4011933186644741</v>
      </c>
      <c r="AB39" s="21">
        <f t="shared" si="6"/>
        <v>-2.3852849038874462E-2</v>
      </c>
      <c r="AC39" s="21">
        <f t="shared" si="7"/>
        <v>5.4826853120927742E-2</v>
      </c>
      <c r="AD39" s="21">
        <f>[1]!QDIST(AA39,COUNT($Y$26:$Y$30),AA$31)</f>
        <v>0.85848930249741762</v>
      </c>
      <c r="AE39" s="21">
        <f t="shared" si="8"/>
        <v>3.9339851079901102E-2</v>
      </c>
      <c r="AF39" s="21">
        <f t="shared" si="9"/>
        <v>0.33618651589480497</v>
      </c>
    </row>
    <row r="40" spans="1:32" x14ac:dyDescent="0.25">
      <c r="A40" s="14">
        <v>3.6555831915171824E-2</v>
      </c>
      <c r="B40" s="14">
        <v>9.096919211953805E-2</v>
      </c>
      <c r="I40" s="2"/>
      <c r="W40" s="11" t="str">
        <f>W27</f>
        <v>Spring 2014</v>
      </c>
      <c r="X40" s="11" t="str">
        <f>W30</f>
        <v>Winter 2015</v>
      </c>
      <c r="Y40" s="21">
        <f>ABS(X27-X30)</f>
        <v>2.283385588617963E-2</v>
      </c>
      <c r="Z40" s="21">
        <f>SQRT(Z31/AA31/HARMEAN(Y27,Y30))</f>
        <v>1.2439429661595515E-2</v>
      </c>
      <c r="AA40" s="21">
        <f t="shared" si="5"/>
        <v>1.8356031190622044</v>
      </c>
      <c r="AB40" s="21">
        <f t="shared" si="6"/>
        <v>-2.1441685726759918E-2</v>
      </c>
      <c r="AC40" s="21">
        <f t="shared" si="7"/>
        <v>6.7109397499119178E-2</v>
      </c>
      <c r="AD40" s="21">
        <f>[1]!QDIST(AA40,COUNT($Y$26:$Y$30),AA$31)</f>
        <v>0.69342456188468593</v>
      </c>
      <c r="AE40" s="21">
        <f t="shared" si="8"/>
        <v>4.4275541612939548E-2</v>
      </c>
      <c r="AF40" s="21">
        <f t="shared" si="9"/>
        <v>0.49566949332628485</v>
      </c>
    </row>
    <row r="41" spans="1:32" x14ac:dyDescent="0.25">
      <c r="A41" s="14">
        <v>3.4640171858229256E-2</v>
      </c>
      <c r="B41" s="14">
        <v>8.3524956039506396E-2</v>
      </c>
      <c r="W41" s="11" t="str">
        <f>W28</f>
        <v>Summer 2014/2015</v>
      </c>
      <c r="X41" s="11" t="str">
        <f>W29</f>
        <v>Autumn 2015</v>
      </c>
      <c r="Y41" s="21">
        <f>ABS(X28-X29)</f>
        <v>3.1090644588830735E-2</v>
      </c>
      <c r="Z41" s="21">
        <f>SQRT(Z31/AA31/HARMEAN(Y28,Y29))</f>
        <v>1.1473296553038409E-2</v>
      </c>
      <c r="AA41" s="21">
        <f t="shared" si="5"/>
        <v>2.7098266348390667</v>
      </c>
      <c r="AB41" s="21">
        <f t="shared" si="6"/>
        <v>-9.7461488004967484E-3</v>
      </c>
      <c r="AC41" s="21">
        <f t="shared" si="7"/>
        <v>7.1927437978158218E-2</v>
      </c>
      <c r="AD41" s="21">
        <f>[1]!QDIST(AA41,COUNT($Y$26:$Y$30),AA$31)</f>
        <v>0.31979256056214433</v>
      </c>
      <c r="AE41" s="21">
        <f t="shared" si="8"/>
        <v>4.0836793389327483E-2</v>
      </c>
      <c r="AF41" s="21">
        <f t="shared" si="9"/>
        <v>0.6749050238098756</v>
      </c>
    </row>
    <row r="42" spans="1:32" x14ac:dyDescent="0.25">
      <c r="A42" s="14">
        <v>2.4612702032066225E-2</v>
      </c>
      <c r="B42" s="14">
        <v>8.1654507730406195E-2</v>
      </c>
      <c r="W42" s="11" t="str">
        <f>W28</f>
        <v>Summer 2014/2015</v>
      </c>
      <c r="X42" s="11" t="str">
        <f>W30</f>
        <v>Winter 2015</v>
      </c>
      <c r="Y42" s="21">
        <f>ABS(X28-X30)</f>
        <v>3.8437498433983724E-2</v>
      </c>
      <c r="Z42" s="21">
        <f>SQRT(Z31/AA31/HARMEAN(Y28,Y30))</f>
        <v>1.2814571852117226E-2</v>
      </c>
      <c r="AA42" s="21">
        <f t="shared" si="5"/>
        <v>2.9995148396341524</v>
      </c>
      <c r="AB42" s="21">
        <f t="shared" si="6"/>
        <v>-7.1732831472714545E-3</v>
      </c>
      <c r="AC42" s="21">
        <f t="shared" si="7"/>
        <v>8.4048280015238896E-2</v>
      </c>
      <c r="AD42" s="21">
        <f>[1]!QDIST(AA42,COUNT($Y$26:$Y$30),AA$31)</f>
        <v>0.22438782354871034</v>
      </c>
      <c r="AE42" s="21">
        <f t="shared" si="8"/>
        <v>4.5610781581255179E-2</v>
      </c>
      <c r="AF42" s="21">
        <f t="shared" si="9"/>
        <v>0.83438800124135548</v>
      </c>
    </row>
    <row r="43" spans="1:32" x14ac:dyDescent="0.25">
      <c r="A43" s="14">
        <v>0.11101410342512602</v>
      </c>
      <c r="B43" s="14">
        <v>5.5714564496199971E-2</v>
      </c>
      <c r="W43" s="48" t="str">
        <f>W29</f>
        <v>Autumn 2015</v>
      </c>
      <c r="X43" s="48" t="str">
        <f>W30</f>
        <v>Winter 2015</v>
      </c>
      <c r="Y43" s="41">
        <f>ABS(X29-X30)</f>
        <v>7.3468538451529897E-3</v>
      </c>
      <c r="Z43" s="41">
        <f>SQRT(Z31/AA31/HARMEAN(Y29,Y30))</f>
        <v>1.2011174896335221E-2</v>
      </c>
      <c r="AA43" s="41">
        <f t="shared" si="5"/>
        <v>0.61166820969317648</v>
      </c>
      <c r="AB43" s="41">
        <f t="shared" si="6"/>
        <v>-3.5404404726196548E-2</v>
      </c>
      <c r="AC43" s="41">
        <f t="shared" si="7"/>
        <v>5.0098112416502527E-2</v>
      </c>
      <c r="AD43" s="41">
        <f>[1]!QDIST(AA43,COUNT($Y$26:$Y$30),AA$31)</f>
        <v>0.99253591739500591</v>
      </c>
      <c r="AE43" s="41">
        <f t="shared" si="8"/>
        <v>4.2751258571349537E-2</v>
      </c>
      <c r="AF43" s="41">
        <f t="shared" si="9"/>
        <v>0.15948297743147988</v>
      </c>
    </row>
    <row r="44" spans="1:32" x14ac:dyDescent="0.25">
      <c r="A44" s="14">
        <v>0.11077010919991738</v>
      </c>
      <c r="B44" s="14">
        <v>5.567149108044131E-2</v>
      </c>
    </row>
    <row r="45" spans="1:32" x14ac:dyDescent="0.25">
      <c r="A45" s="14">
        <v>9.7279416728547993E-2</v>
      </c>
      <c r="B45" s="14">
        <v>5.4017555705598366E-2</v>
      </c>
      <c r="M45" s="1" t="s">
        <v>70</v>
      </c>
      <c r="N45" s="21"/>
      <c r="O45" s="22"/>
      <c r="U45" s="2" t="s">
        <v>74</v>
      </c>
    </row>
    <row r="46" spans="1:32" x14ac:dyDescent="0.25">
      <c r="A46" s="14">
        <v>9.1458907331507799E-2</v>
      </c>
      <c r="B46" s="14">
        <v>5.0807217473876579E-2</v>
      </c>
      <c r="M46" s="2" t="s">
        <v>65</v>
      </c>
      <c r="N46" s="21"/>
      <c r="O46" s="22"/>
    </row>
    <row r="47" spans="1:32" ht="30.75" thickBot="1" x14ac:dyDescent="0.3">
      <c r="A47" s="14">
        <v>8.2415013691311143E-2</v>
      </c>
      <c r="B47" s="14">
        <v>1.6159883912644723E-3</v>
      </c>
      <c r="M47" t="s">
        <v>56</v>
      </c>
      <c r="U47" s="35" t="s">
        <v>75</v>
      </c>
      <c r="V47" s="19" t="s">
        <v>65</v>
      </c>
      <c r="W47" s="19" t="s">
        <v>20</v>
      </c>
      <c r="X47" s="19" t="s">
        <v>21</v>
      </c>
      <c r="Y47" s="20" t="s">
        <v>22</v>
      </c>
      <c r="Z47" s="19" t="s">
        <v>23</v>
      </c>
      <c r="AA47" s="19" t="s">
        <v>24</v>
      </c>
    </row>
    <row r="48" spans="1:32" ht="45.75" thickBot="1" x14ac:dyDescent="0.3">
      <c r="A48" s="14">
        <v>7.8220962408044728E-2</v>
      </c>
      <c r="B48" s="14">
        <v>0.16266323837878863</v>
      </c>
      <c r="U48" s="36" t="s">
        <v>132</v>
      </c>
      <c r="V48" t="str">
        <f>IF(V56&lt;=Summary!$B$4,Summary!$A$4,IF(V56&lt;=Summary!$B$5,Summary!$A$5,IF(V56&lt;=Summary!$B$6,Summary!$A$6,Summary!$A$7)))</f>
        <v>***</v>
      </c>
      <c r="W48" t="str">
        <f>IF(W56&lt;=Summary!$B$4,Summary!$A$4,IF(W56&lt;=Summary!$B$5,Summary!$A$5,IF(W56&lt;=Summary!$B$6,Summary!$A$6,Summary!$A$7)))</f>
        <v>*</v>
      </c>
      <c r="X48" t="str">
        <f>IF(X56&lt;=Summary!$B$4,Summary!$A$4,IF(X56&lt;=Summary!$B$5,Summary!$A$5,IF(X56&lt;=Summary!$B$6,Summary!$A$6,Summary!$A$7)))</f>
        <v>***</v>
      </c>
      <c r="Y48" t="str">
        <f>IF(Y56&lt;=Summary!$B$4,Summary!$A$4,IF(Y56&lt;=Summary!$B$5,Summary!$A$5,IF(Y56&lt;=Summary!$B$6,Summary!$A$6,Summary!$A$7)))</f>
        <v>***</v>
      </c>
      <c r="Z48" t="str">
        <f>IF(Z56&lt;=Summary!$B$4,Summary!$A$4,IF(Z56&lt;=Summary!$B$5,Summary!$A$5,IF(Z56&lt;=Summary!$B$6,Summary!$A$6,Summary!$A$7)))</f>
        <v>***</v>
      </c>
      <c r="AA48" t="str">
        <f>IF(AA56&lt;=Summary!$B$4,Summary!$A$4,IF(AA56&lt;=Summary!$B$5,Summary!$A$5,IF(AA56&lt;=Summary!$B$6,Summary!$A$6,Summary!$A$7)))</f>
        <v>-</v>
      </c>
    </row>
    <row r="49" spans="1:27" x14ac:dyDescent="0.25">
      <c r="A49" s="14">
        <v>6.6763906384676053E-2</v>
      </c>
      <c r="B49" s="14">
        <v>0.15180804325786137</v>
      </c>
      <c r="M49" s="25"/>
      <c r="N49" s="25" t="s">
        <v>69</v>
      </c>
      <c r="O49" s="25" t="s">
        <v>68</v>
      </c>
      <c r="U49" s="37" t="s">
        <v>77</v>
      </c>
      <c r="V49" t="s">
        <v>69</v>
      </c>
      <c r="W49" t="s">
        <v>69</v>
      </c>
      <c r="X49" t="s">
        <v>69</v>
      </c>
      <c r="Y49" t="s">
        <v>69</v>
      </c>
      <c r="Z49" t="s">
        <v>69</v>
      </c>
      <c r="AA49" t="s">
        <v>69</v>
      </c>
    </row>
    <row r="50" spans="1:27" x14ac:dyDescent="0.25">
      <c r="A50" s="14">
        <v>6.1949898442789378E-2</v>
      </c>
      <c r="B50" s="14">
        <v>0.14611314611315743</v>
      </c>
      <c r="M50" s="23" t="s">
        <v>57</v>
      </c>
      <c r="N50" s="23">
        <v>9.0908266226651227E-2</v>
      </c>
      <c r="O50" s="23">
        <v>5.6594446878781159E-2</v>
      </c>
      <c r="U50" s="37" t="s">
        <v>78</v>
      </c>
      <c r="V50" t="s">
        <v>68</v>
      </c>
      <c r="W50" t="s">
        <v>68</v>
      </c>
      <c r="X50" t="s">
        <v>68</v>
      </c>
      <c r="Y50" t="s">
        <v>68</v>
      </c>
      <c r="Z50" t="s">
        <v>68</v>
      </c>
      <c r="AA50" t="s">
        <v>68</v>
      </c>
    </row>
    <row r="51" spans="1:27" x14ac:dyDescent="0.25">
      <c r="A51" s="14">
        <v>6.1445378151262983E-2</v>
      </c>
      <c r="B51" s="14">
        <v>0.14309076042518939</v>
      </c>
      <c r="M51" s="23" t="s">
        <v>31</v>
      </c>
      <c r="N51" s="23">
        <v>2.2016863943857771E-3</v>
      </c>
      <c r="O51" s="23">
        <v>1.1254429720528941E-3</v>
      </c>
      <c r="S51" s="33"/>
      <c r="U51" s="38" t="s">
        <v>79</v>
      </c>
      <c r="V51" s="33">
        <v>9.0908266226651227E-2</v>
      </c>
      <c r="W51" s="33">
        <v>0.10610651821124155</v>
      </c>
      <c r="X51" s="33">
        <v>9.5147918715780128E-2</v>
      </c>
      <c r="Y51" s="33">
        <v>0.11075156126358422</v>
      </c>
      <c r="Z51" s="33">
        <v>7.9660916674753487E-2</v>
      </c>
      <c r="AA51" s="33">
        <v>7.2314062829600498E-2</v>
      </c>
    </row>
    <row r="52" spans="1:27" x14ac:dyDescent="0.25">
      <c r="A52" s="14">
        <v>5.6268100951594041E-2</v>
      </c>
      <c r="B52" s="14">
        <v>0.13688596196493216</v>
      </c>
      <c r="M52" s="23" t="s">
        <v>58</v>
      </c>
      <c r="N52" s="23">
        <v>67</v>
      </c>
      <c r="O52" s="23">
        <v>59</v>
      </c>
      <c r="S52" s="33"/>
      <c r="U52" s="38" t="s">
        <v>80</v>
      </c>
      <c r="V52" s="33">
        <v>5.6594446878781159E-2</v>
      </c>
      <c r="W52" s="33">
        <v>6.2651246148002798E-2</v>
      </c>
      <c r="X52" s="33">
        <v>5.2873596217820285E-2</v>
      </c>
      <c r="Y52" s="33">
        <v>6.2228759624797285E-2</v>
      </c>
      <c r="Z52" s="33">
        <v>4.3399491014423759E-2</v>
      </c>
      <c r="AA52" s="33">
        <v>6.7827254677926774E-2</v>
      </c>
    </row>
    <row r="53" spans="1:27" x14ac:dyDescent="0.25">
      <c r="A53" s="14">
        <v>5.3956110328161749E-2</v>
      </c>
      <c r="B53" s="14">
        <v>0.12627849455176793</v>
      </c>
      <c r="M53" s="23" t="s">
        <v>59</v>
      </c>
      <c r="N53" s="23">
        <v>0</v>
      </c>
      <c r="O53" s="23"/>
      <c r="S53" s="33"/>
      <c r="U53" s="38" t="s">
        <v>81</v>
      </c>
      <c r="V53" s="33">
        <v>2.2016863943857771E-3</v>
      </c>
      <c r="W53" s="33">
        <v>2.9070262206044835E-3</v>
      </c>
      <c r="X53" s="33">
        <v>3.3601490145144281E-3</v>
      </c>
      <c r="Y53" s="33">
        <v>1.3807792679336206E-3</v>
      </c>
      <c r="Z53" s="33">
        <v>1.5904663317158742E-3</v>
      </c>
      <c r="AA53" s="33">
        <v>1.8233472041127839E-3</v>
      </c>
    </row>
    <row r="54" spans="1:27" x14ac:dyDescent="0.25">
      <c r="A54" s="14">
        <v>5.2987293863217252E-2</v>
      </c>
      <c r="B54" s="14">
        <v>0.11494565217391786</v>
      </c>
      <c r="M54" s="23" t="s">
        <v>34</v>
      </c>
      <c r="N54" s="23">
        <v>119</v>
      </c>
      <c r="O54" s="23"/>
      <c r="S54" s="33"/>
      <c r="U54" s="38" t="s">
        <v>82</v>
      </c>
      <c r="V54" s="33">
        <v>1.1254429720528941E-3</v>
      </c>
      <c r="W54" s="33">
        <v>8.5391792470932077E-4</v>
      </c>
      <c r="X54" s="33">
        <v>3.7948181038949572E-4</v>
      </c>
      <c r="Y54" s="33">
        <v>7.9688861023960607E-4</v>
      </c>
      <c r="Z54" s="33">
        <v>9.42575283286098E-4</v>
      </c>
      <c r="AA54" s="33">
        <v>3.2221397619502899E-3</v>
      </c>
    </row>
    <row r="55" spans="1:27" x14ac:dyDescent="0.25">
      <c r="A55" s="14">
        <v>5.0816818425260292E-2</v>
      </c>
      <c r="B55" s="14">
        <v>0.11492072096490701</v>
      </c>
      <c r="I55" s="2"/>
      <c r="M55" s="23" t="s">
        <v>60</v>
      </c>
      <c r="N55" s="23">
        <v>4.7613880280693932</v>
      </c>
      <c r="O55" s="23"/>
      <c r="S55" s="33"/>
      <c r="U55" s="39" t="s">
        <v>60</v>
      </c>
      <c r="V55" s="33">
        <v>4.7613880280693932</v>
      </c>
      <c r="W55" s="33">
        <v>1.7356799898777073</v>
      </c>
      <c r="X55" s="33">
        <v>2.7035251975768211</v>
      </c>
      <c r="Y55" s="33">
        <v>4.0591187785154865</v>
      </c>
      <c r="Z55" s="33">
        <v>2.9954098315197526</v>
      </c>
      <c r="AA55" s="33">
        <v>0.19868677616048311</v>
      </c>
    </row>
    <row r="56" spans="1:27" x14ac:dyDescent="0.25">
      <c r="A56" s="14">
        <v>3.7857430527597137E-2</v>
      </c>
      <c r="B56" s="14">
        <v>0.11487172544507274</v>
      </c>
      <c r="M56" s="23" t="s">
        <v>61</v>
      </c>
      <c r="N56" s="23">
        <v>2.7342064315009532E-6</v>
      </c>
      <c r="O56" s="23"/>
      <c r="S56" s="33"/>
      <c r="U56" s="39" t="s">
        <v>83</v>
      </c>
      <c r="V56" s="33">
        <v>2.7342064315009532E-6</v>
      </c>
      <c r="W56" s="33">
        <v>6.0417492800491662E-2</v>
      </c>
      <c r="X56" s="33">
        <v>6.8360450764540686E-3</v>
      </c>
      <c r="Y56" s="33">
        <v>2.2687138115042534E-4</v>
      </c>
      <c r="Z56" s="33">
        <v>2.6279574313067188E-3</v>
      </c>
      <c r="AA56" s="33">
        <v>0.42268210671470824</v>
      </c>
    </row>
    <row r="57" spans="1:27" x14ac:dyDescent="0.25">
      <c r="A57" s="14">
        <v>3.2627205231262356E-2</v>
      </c>
      <c r="B57" s="14">
        <v>9.2066070945045056E-2</v>
      </c>
      <c r="M57" s="23" t="s">
        <v>62</v>
      </c>
      <c r="N57" s="23">
        <v>1.2887061912215023</v>
      </c>
      <c r="O57" s="23"/>
      <c r="S57" s="34"/>
      <c r="U57" s="39" t="s">
        <v>62</v>
      </c>
      <c r="V57" s="34">
        <v>1.2887061912215023</v>
      </c>
      <c r="W57" s="34">
        <v>1.3968153097438645</v>
      </c>
      <c r="X57" s="34">
        <v>1.3253407069850465</v>
      </c>
      <c r="Y57" s="34">
        <v>1.3178359336731498</v>
      </c>
      <c r="Z57" s="34">
        <v>1.3085727931295197</v>
      </c>
      <c r="AA57" s="34">
        <v>1.3450303744546506</v>
      </c>
    </row>
    <row r="58" spans="1:27" x14ac:dyDescent="0.25">
      <c r="A58" s="14">
        <v>2.9731392249325014E-2</v>
      </c>
      <c r="B58" s="14">
        <v>7.3180731124026857E-2</v>
      </c>
      <c r="M58" s="23" t="s">
        <v>63</v>
      </c>
      <c r="N58" s="23">
        <v>5.4684128630019065E-6</v>
      </c>
      <c r="O58" s="23"/>
    </row>
    <row r="59" spans="1:27" ht="15.75" thickBot="1" x14ac:dyDescent="0.3">
      <c r="A59" s="14">
        <v>2.391141906120486E-2</v>
      </c>
      <c r="B59" s="14">
        <v>6.8026751334181679E-2</v>
      </c>
      <c r="M59" s="24" t="s">
        <v>64</v>
      </c>
      <c r="N59" s="24">
        <v>1.6577592849428349</v>
      </c>
      <c r="O59" s="24"/>
    </row>
    <row r="60" spans="1:27" x14ac:dyDescent="0.25">
      <c r="A60" s="14">
        <v>2.0644206845545132E-2</v>
      </c>
      <c r="B60" s="14">
        <v>5.3986822643525501E-2</v>
      </c>
      <c r="N60" s="21"/>
      <c r="O60" s="22"/>
    </row>
    <row r="61" spans="1:27" x14ac:dyDescent="0.25">
      <c r="A61" s="14">
        <v>9.5293647090186229E-2</v>
      </c>
      <c r="B61" s="14">
        <v>5.1683738367805189E-2</v>
      </c>
      <c r="M61" s="2" t="s">
        <v>20</v>
      </c>
      <c r="N61" s="21"/>
      <c r="O61" s="22"/>
    </row>
    <row r="62" spans="1:27" x14ac:dyDescent="0.25">
      <c r="A62" s="14">
        <v>8.4364755469316113E-2</v>
      </c>
      <c r="B62" s="14">
        <v>0.15514378694296374</v>
      </c>
      <c r="M62" t="s">
        <v>56</v>
      </c>
    </row>
    <row r="63" spans="1:27" ht="15.75" thickBot="1" x14ac:dyDescent="0.3">
      <c r="A63" s="14">
        <v>7.3842639252824249E-2</v>
      </c>
      <c r="B63" s="14">
        <v>0.14185639229422267</v>
      </c>
    </row>
    <row r="64" spans="1:27" x14ac:dyDescent="0.25">
      <c r="A64" s="14">
        <v>7.2345976319492314E-2</v>
      </c>
      <c r="B64" s="14">
        <v>0.12306046013911016</v>
      </c>
      <c r="M64" s="25"/>
      <c r="N64" s="25" t="s">
        <v>69</v>
      </c>
      <c r="O64" s="25" t="s">
        <v>68</v>
      </c>
    </row>
    <row r="65" spans="1:15" x14ac:dyDescent="0.25">
      <c r="A65" s="14">
        <v>6.6439181051767077E-2</v>
      </c>
      <c r="B65" s="14">
        <v>0.12278007744691115</v>
      </c>
      <c r="M65" s="23" t="s">
        <v>57</v>
      </c>
      <c r="N65" s="23">
        <v>0.10610651821124155</v>
      </c>
      <c r="O65" s="23">
        <v>6.2651246148002798E-2</v>
      </c>
    </row>
    <row r="66" spans="1:15" x14ac:dyDescent="0.25">
      <c r="A66" s="14">
        <v>6.4288107202674249E-2</v>
      </c>
      <c r="B66" s="14">
        <v>0.11044486131582082</v>
      </c>
      <c r="M66" s="23" t="s">
        <v>31</v>
      </c>
      <c r="N66" s="23">
        <v>2.9070262206044835E-3</v>
      </c>
      <c r="O66" s="23">
        <v>8.5391792470932077E-4</v>
      </c>
    </row>
    <row r="67" spans="1:15" x14ac:dyDescent="0.25">
      <c r="A67" s="14">
        <v>4.8708684597872046E-2</v>
      </c>
      <c r="B67" s="14">
        <v>9.4940933057463192E-2</v>
      </c>
      <c r="M67" s="23" t="s">
        <v>58</v>
      </c>
      <c r="N67" s="23">
        <v>6</v>
      </c>
      <c r="O67" s="23">
        <v>6</v>
      </c>
    </row>
    <row r="68" spans="1:15" x14ac:dyDescent="0.25">
      <c r="A68" s="14">
        <v>3.7777628665357624E-2</v>
      </c>
      <c r="B68" s="14">
        <v>9.3810124062877989E-2</v>
      </c>
      <c r="M68" s="23" t="s">
        <v>59</v>
      </c>
      <c r="N68" s="23">
        <v>0</v>
      </c>
      <c r="O68" s="23"/>
    </row>
    <row r="69" spans="1:15" x14ac:dyDescent="0.25">
      <c r="A69" s="14">
        <v>2.9580662393145642E-2</v>
      </c>
      <c r="B69" s="14">
        <v>8.6856988957729003E-2</v>
      </c>
      <c r="M69" s="23" t="s">
        <v>34</v>
      </c>
      <c r="N69" s="23">
        <v>8</v>
      </c>
      <c r="O69" s="23"/>
    </row>
    <row r="70" spans="1:15" x14ac:dyDescent="0.25">
      <c r="A70" s="14">
        <v>2.131847601255497E-2</v>
      </c>
      <c r="B70" s="14">
        <v>8.0968001071096612E-2</v>
      </c>
      <c r="I70" s="2"/>
      <c r="M70" s="23" t="s">
        <v>60</v>
      </c>
      <c r="N70" s="23">
        <v>1.7356799898777073</v>
      </c>
      <c r="O70" s="23"/>
    </row>
    <row r="71" spans="1:15" x14ac:dyDescent="0.25">
      <c r="A71" s="14">
        <v>2.0218615879825281E-2</v>
      </c>
      <c r="B71" s="14">
        <v>7.6981859259740867E-2</v>
      </c>
      <c r="M71" s="23" t="s">
        <v>61</v>
      </c>
      <c r="N71" s="23">
        <v>6.0417492800491662E-2</v>
      </c>
      <c r="O71" s="23"/>
    </row>
    <row r="72" spans="1:15" x14ac:dyDescent="0.25">
      <c r="A72" s="14">
        <v>1.9066095798772165E-2</v>
      </c>
      <c r="B72" s="14">
        <v>7.6431629649445609E-2</v>
      </c>
      <c r="M72" s="23" t="s">
        <v>62</v>
      </c>
      <c r="N72" s="23">
        <v>1.3968153097438645</v>
      </c>
      <c r="O72" s="23"/>
    </row>
    <row r="73" spans="1:15" x14ac:dyDescent="0.25">
      <c r="A73" s="14">
        <v>7.8991596638769909E-3</v>
      </c>
      <c r="B73" s="14">
        <v>6.9050016784153442E-2</v>
      </c>
      <c r="M73" s="23" t="s">
        <v>63</v>
      </c>
      <c r="N73" s="23">
        <v>0.12083498560098332</v>
      </c>
      <c r="O73" s="23"/>
    </row>
    <row r="74" spans="1:15" ht="15.75" thickBot="1" x14ac:dyDescent="0.3">
      <c r="A74" s="14">
        <v>6.3935194483455381E-3</v>
      </c>
      <c r="B74" s="14">
        <v>6.0862299465251971E-2</v>
      </c>
      <c r="M74" s="24" t="s">
        <v>64</v>
      </c>
      <c r="N74" s="24">
        <v>1.8595480375308981</v>
      </c>
      <c r="O74" s="24"/>
    </row>
    <row r="75" spans="1:15" x14ac:dyDescent="0.25">
      <c r="A75" s="14">
        <v>3.455216370345811E-3</v>
      </c>
      <c r="B75" s="14">
        <v>5.2365943185435429E-2</v>
      </c>
      <c r="N75" s="21"/>
      <c r="O75" s="22"/>
    </row>
    <row r="76" spans="1:15" x14ac:dyDescent="0.25">
      <c r="A76" s="14">
        <v>0.15079099074942529</v>
      </c>
      <c r="B76" s="14">
        <v>5.1895546129352293E-2</v>
      </c>
      <c r="M76" s="2" t="s">
        <v>21</v>
      </c>
      <c r="N76" s="21"/>
      <c r="O76" s="22"/>
    </row>
    <row r="77" spans="1:15" x14ac:dyDescent="0.25">
      <c r="A77" s="14">
        <v>0.13317678631332908</v>
      </c>
      <c r="B77" s="14">
        <v>4.8369891326092922E-2</v>
      </c>
      <c r="M77" t="s">
        <v>56</v>
      </c>
    </row>
    <row r="78" spans="1:15" ht="15.75" thickBot="1" x14ac:dyDescent="0.3">
      <c r="A78" s="14">
        <v>0.11876881900300762</v>
      </c>
      <c r="B78" s="14">
        <v>4.8024724536420454E-2</v>
      </c>
    </row>
    <row r="79" spans="1:15" x14ac:dyDescent="0.25">
      <c r="A79" s="14">
        <v>9.0994686932540023E-2</v>
      </c>
      <c r="B79" s="14">
        <v>1.8805829807244139E-2</v>
      </c>
      <c r="M79" s="25"/>
      <c r="N79" s="25" t="s">
        <v>69</v>
      </c>
      <c r="O79" s="25" t="s">
        <v>68</v>
      </c>
    </row>
    <row r="80" spans="1:15" x14ac:dyDescent="0.25">
      <c r="A80" s="14">
        <v>5.7783729494476979E-2</v>
      </c>
      <c r="B80" s="14">
        <v>9.0805138898377802E-4</v>
      </c>
      <c r="M80" s="23" t="s">
        <v>57</v>
      </c>
      <c r="N80" s="23">
        <v>9.5147918715780128E-2</v>
      </c>
      <c r="O80" s="23">
        <v>5.2873596217820285E-2</v>
      </c>
    </row>
    <row r="81" spans="1:15" x14ac:dyDescent="0.25">
      <c r="A81" s="14">
        <v>2.0333333333345152E-2</v>
      </c>
      <c r="B81" s="14">
        <v>0.13417078711747876</v>
      </c>
      <c r="M81" s="23" t="s">
        <v>31</v>
      </c>
      <c r="N81" s="23">
        <v>3.3601490145144281E-3</v>
      </c>
      <c r="O81" s="23">
        <v>3.7948181038949572E-4</v>
      </c>
    </row>
    <row r="82" spans="1:15" x14ac:dyDescent="0.25">
      <c r="A82" s="14">
        <v>1.9350310808069024E-2</v>
      </c>
      <c r="B82" s="14">
        <v>0.1202132653745555</v>
      </c>
      <c r="M82" s="23" t="s">
        <v>58</v>
      </c>
      <c r="N82" s="23">
        <v>16</v>
      </c>
      <c r="O82" s="23">
        <v>11</v>
      </c>
    </row>
    <row r="83" spans="1:15" x14ac:dyDescent="0.25">
      <c r="A83" s="14">
        <v>1.184219280154424E-2</v>
      </c>
      <c r="B83" s="14">
        <v>0.10466511162944848</v>
      </c>
      <c r="M83" s="23" t="s">
        <v>59</v>
      </c>
      <c r="N83" s="23">
        <v>0</v>
      </c>
      <c r="O83" s="23"/>
    </row>
    <row r="84" spans="1:15" x14ac:dyDescent="0.25">
      <c r="A84" s="14">
        <v>7.4044426656034324E-3</v>
      </c>
      <c r="B84" s="14">
        <v>0.10129324711686082</v>
      </c>
      <c r="M84" s="23" t="s">
        <v>34</v>
      </c>
      <c r="N84" s="23">
        <v>20</v>
      </c>
      <c r="O84" s="23"/>
    </row>
    <row r="85" spans="1:15" x14ac:dyDescent="0.25">
      <c r="B85" s="14">
        <v>8.8844621513954183E-2</v>
      </c>
      <c r="I85" s="2"/>
      <c r="M85" s="23" t="s">
        <v>60</v>
      </c>
      <c r="N85" s="23">
        <v>2.7035251975768211</v>
      </c>
      <c r="O85" s="23"/>
    </row>
    <row r="86" spans="1:15" x14ac:dyDescent="0.25">
      <c r="B86" s="14">
        <v>8.1516303260657591E-2</v>
      </c>
      <c r="M86" s="23" t="s">
        <v>61</v>
      </c>
      <c r="N86" s="23">
        <v>6.8360450764540686E-3</v>
      </c>
      <c r="O86" s="23"/>
    </row>
    <row r="87" spans="1:15" x14ac:dyDescent="0.25">
      <c r="B87" s="14">
        <v>7.6314038589494218E-2</v>
      </c>
      <c r="M87" s="23" t="s">
        <v>62</v>
      </c>
      <c r="N87" s="23">
        <v>1.3253407069850465</v>
      </c>
      <c r="O87" s="23"/>
    </row>
    <row r="88" spans="1:15" x14ac:dyDescent="0.25">
      <c r="B88" s="14">
        <v>6.6552901023891414E-2</v>
      </c>
      <c r="M88" s="23" t="s">
        <v>63</v>
      </c>
      <c r="N88" s="23">
        <v>1.3672090152908137E-2</v>
      </c>
      <c r="O88" s="23"/>
    </row>
    <row r="89" spans="1:15" ht="15.75" thickBot="1" x14ac:dyDescent="0.3">
      <c r="B89" s="14">
        <v>6.216772993088341E-2</v>
      </c>
      <c r="M89" s="24" t="s">
        <v>64</v>
      </c>
      <c r="N89" s="24">
        <v>1.7247182429207868</v>
      </c>
      <c r="O89" s="24"/>
    </row>
    <row r="90" spans="1:15" x14ac:dyDescent="0.25">
      <c r="B90" s="14">
        <v>1.6494156928217953E-2</v>
      </c>
      <c r="N90" s="21"/>
      <c r="O90" s="22"/>
    </row>
    <row r="91" spans="1:15" x14ac:dyDescent="0.25">
      <c r="B91" s="14">
        <v>1.4535657264495697E-2</v>
      </c>
      <c r="M91" s="2" t="s">
        <v>22</v>
      </c>
      <c r="N91" s="21"/>
      <c r="O91" s="22"/>
    </row>
    <row r="92" spans="1:15" x14ac:dyDescent="0.25">
      <c r="B92" s="14">
        <v>1.0009342052677615E-3</v>
      </c>
      <c r="M92" t="s">
        <v>56</v>
      </c>
    </row>
    <row r="93" spans="1:15" ht="15.75" thickBot="1" x14ac:dyDescent="0.3"/>
    <row r="94" spans="1:15" x14ac:dyDescent="0.25">
      <c r="M94" s="25"/>
      <c r="N94" s="25" t="s">
        <v>69</v>
      </c>
      <c r="O94" s="25" t="s">
        <v>68</v>
      </c>
    </row>
    <row r="95" spans="1:15" x14ac:dyDescent="0.25">
      <c r="M95" s="23" t="s">
        <v>57</v>
      </c>
      <c r="N95" s="23">
        <v>0.11075156126358422</v>
      </c>
      <c r="O95" s="23">
        <v>6.2228759624797285E-2</v>
      </c>
    </row>
    <row r="96" spans="1:15" x14ac:dyDescent="0.25">
      <c r="M96" s="23" t="s">
        <v>31</v>
      </c>
      <c r="N96" s="23">
        <v>1.3807792679336206E-3</v>
      </c>
      <c r="O96" s="23">
        <v>7.9688861023960607E-4</v>
      </c>
    </row>
    <row r="97" spans="9:15" x14ac:dyDescent="0.25">
      <c r="M97" s="23" t="s">
        <v>58</v>
      </c>
      <c r="N97" s="23">
        <v>14</v>
      </c>
      <c r="O97" s="23">
        <v>18</v>
      </c>
    </row>
    <row r="98" spans="9:15" x14ac:dyDescent="0.25">
      <c r="M98" s="23" t="s">
        <v>59</v>
      </c>
      <c r="N98" s="23">
        <v>0</v>
      </c>
      <c r="O98" s="23"/>
    </row>
    <row r="99" spans="9:15" x14ac:dyDescent="0.25">
      <c r="M99" s="23" t="s">
        <v>34</v>
      </c>
      <c r="N99" s="23">
        <v>24</v>
      </c>
      <c r="O99" s="23"/>
    </row>
    <row r="100" spans="9:15" x14ac:dyDescent="0.25">
      <c r="I100" s="2"/>
      <c r="M100" s="23" t="s">
        <v>60</v>
      </c>
      <c r="N100" s="23">
        <v>4.0591187785154865</v>
      </c>
      <c r="O100" s="23"/>
    </row>
    <row r="101" spans="9:15" x14ac:dyDescent="0.25">
      <c r="M101" s="23" t="s">
        <v>61</v>
      </c>
      <c r="N101" s="23">
        <v>2.2687138115042534E-4</v>
      </c>
      <c r="O101" s="23"/>
    </row>
    <row r="102" spans="9:15" x14ac:dyDescent="0.25">
      <c r="M102" s="23" t="s">
        <v>62</v>
      </c>
      <c r="N102" s="23">
        <v>1.3178359336731498</v>
      </c>
      <c r="O102" s="23"/>
    </row>
    <row r="103" spans="9:15" x14ac:dyDescent="0.25">
      <c r="M103" s="23" t="s">
        <v>63</v>
      </c>
      <c r="N103" s="23">
        <v>4.5374276230085068E-4</v>
      </c>
      <c r="O103" s="23"/>
    </row>
    <row r="104" spans="9:15" ht="15.75" thickBot="1" x14ac:dyDescent="0.3">
      <c r="M104" s="24" t="s">
        <v>64</v>
      </c>
      <c r="N104" s="24">
        <v>1.7108820799094284</v>
      </c>
      <c r="O104" s="24"/>
    </row>
    <row r="105" spans="9:15" x14ac:dyDescent="0.25">
      <c r="N105" s="21"/>
      <c r="O105" s="22"/>
    </row>
    <row r="106" spans="9:15" x14ac:dyDescent="0.25">
      <c r="M106" s="2" t="s">
        <v>23</v>
      </c>
      <c r="N106" s="21"/>
      <c r="O106" s="22"/>
    </row>
    <row r="107" spans="9:15" x14ac:dyDescent="0.25">
      <c r="M107" t="s">
        <v>56</v>
      </c>
    </row>
    <row r="108" spans="9:15" ht="15.75" thickBot="1" x14ac:dyDescent="0.3"/>
    <row r="109" spans="9:15" x14ac:dyDescent="0.25">
      <c r="M109" s="25"/>
      <c r="N109" s="25" t="s">
        <v>69</v>
      </c>
      <c r="O109" s="25" t="s">
        <v>68</v>
      </c>
    </row>
    <row r="110" spans="9:15" x14ac:dyDescent="0.25">
      <c r="M110" s="23" t="s">
        <v>57</v>
      </c>
      <c r="N110" s="23">
        <v>7.9660916674753487E-2</v>
      </c>
      <c r="O110" s="23">
        <v>4.3399491014423759E-2</v>
      </c>
    </row>
    <row r="111" spans="9:15" x14ac:dyDescent="0.25">
      <c r="M111" s="23" t="s">
        <v>31</v>
      </c>
      <c r="N111" s="23">
        <v>1.5904663317158742E-3</v>
      </c>
      <c r="O111" s="23">
        <v>9.42575283286098E-4</v>
      </c>
    </row>
    <row r="112" spans="9:15" x14ac:dyDescent="0.25">
      <c r="M112" s="23" t="s">
        <v>58</v>
      </c>
      <c r="N112" s="23">
        <v>19</v>
      </c>
      <c r="O112" s="23">
        <v>15</v>
      </c>
    </row>
    <row r="113" spans="13:15" x14ac:dyDescent="0.25">
      <c r="M113" s="23" t="s">
        <v>59</v>
      </c>
      <c r="N113" s="23">
        <v>0</v>
      </c>
      <c r="O113" s="23"/>
    </row>
    <row r="114" spans="13:15" x14ac:dyDescent="0.25">
      <c r="M114" s="23" t="s">
        <v>34</v>
      </c>
      <c r="N114" s="23">
        <v>32</v>
      </c>
      <c r="O114" s="23"/>
    </row>
    <row r="115" spans="13:15" x14ac:dyDescent="0.25">
      <c r="M115" s="23" t="s">
        <v>60</v>
      </c>
      <c r="N115" s="23">
        <v>2.9954098315197526</v>
      </c>
      <c r="O115" s="23"/>
    </row>
    <row r="116" spans="13:15" x14ac:dyDescent="0.25">
      <c r="M116" s="23" t="s">
        <v>61</v>
      </c>
      <c r="N116" s="23">
        <v>2.6279574313067188E-3</v>
      </c>
      <c r="O116" s="23"/>
    </row>
    <row r="117" spans="13:15" x14ac:dyDescent="0.25">
      <c r="M117" s="23" t="s">
        <v>62</v>
      </c>
      <c r="N117" s="23">
        <v>1.3085727931295197</v>
      </c>
      <c r="O117" s="23"/>
    </row>
    <row r="118" spans="13:15" x14ac:dyDescent="0.25">
      <c r="M118" s="23" t="s">
        <v>63</v>
      </c>
      <c r="N118" s="23">
        <v>5.2559148626134377E-3</v>
      </c>
      <c r="O118" s="23"/>
    </row>
    <row r="119" spans="13:15" ht="15.75" thickBot="1" x14ac:dyDescent="0.3">
      <c r="M119" s="24" t="s">
        <v>64</v>
      </c>
      <c r="N119" s="24">
        <v>1.6938887483837093</v>
      </c>
      <c r="O119" s="24"/>
    </row>
    <row r="120" spans="13:15" x14ac:dyDescent="0.25">
      <c r="N120" s="21"/>
      <c r="O120" s="22"/>
    </row>
    <row r="121" spans="13:15" x14ac:dyDescent="0.25">
      <c r="M121" s="2" t="s">
        <v>24</v>
      </c>
      <c r="N121" s="21"/>
      <c r="O121" s="22"/>
    </row>
    <row r="122" spans="13:15" x14ac:dyDescent="0.25">
      <c r="M122" t="s">
        <v>56</v>
      </c>
    </row>
    <row r="123" spans="13:15" ht="15.75" thickBot="1" x14ac:dyDescent="0.3"/>
    <row r="124" spans="13:15" x14ac:dyDescent="0.25">
      <c r="M124" s="25"/>
      <c r="N124" s="25" t="s">
        <v>69</v>
      </c>
      <c r="O124" s="25" t="s">
        <v>68</v>
      </c>
    </row>
    <row r="125" spans="13:15" x14ac:dyDescent="0.25">
      <c r="M125" s="23" t="s">
        <v>57</v>
      </c>
      <c r="N125" s="23">
        <v>7.2314062829600498E-2</v>
      </c>
      <c r="O125" s="23">
        <v>6.7827254677926774E-2</v>
      </c>
    </row>
    <row r="126" spans="13:15" x14ac:dyDescent="0.25">
      <c r="M126" s="23" t="s">
        <v>31</v>
      </c>
      <c r="N126" s="23">
        <v>1.8233472041127839E-3</v>
      </c>
      <c r="O126" s="23">
        <v>3.2221397619502899E-3</v>
      </c>
    </row>
    <row r="127" spans="13:15" x14ac:dyDescent="0.25">
      <c r="M127" s="23" t="s">
        <v>58</v>
      </c>
      <c r="N127" s="23">
        <v>12</v>
      </c>
      <c r="O127" s="23">
        <v>9</v>
      </c>
    </row>
    <row r="128" spans="13:15" x14ac:dyDescent="0.25">
      <c r="M128" s="23" t="s">
        <v>59</v>
      </c>
      <c r="N128" s="23">
        <v>0</v>
      </c>
      <c r="O128" s="23"/>
    </row>
    <row r="129" spans="13:15" x14ac:dyDescent="0.25">
      <c r="M129" s="23" t="s">
        <v>34</v>
      </c>
      <c r="N129" s="23">
        <v>14</v>
      </c>
      <c r="O129" s="23"/>
    </row>
    <row r="130" spans="13:15" x14ac:dyDescent="0.25">
      <c r="M130" s="23" t="s">
        <v>60</v>
      </c>
      <c r="N130" s="23">
        <v>0.19868677616048311</v>
      </c>
      <c r="O130" s="23"/>
    </row>
    <row r="131" spans="13:15" x14ac:dyDescent="0.25">
      <c r="M131" s="23" t="s">
        <v>61</v>
      </c>
      <c r="N131" s="23">
        <v>0.42268210671470824</v>
      </c>
      <c r="O131" s="23"/>
    </row>
    <row r="132" spans="13:15" x14ac:dyDescent="0.25">
      <c r="M132" s="23" t="s">
        <v>62</v>
      </c>
      <c r="N132" s="23">
        <v>1.3450303744546506</v>
      </c>
      <c r="O132" s="23"/>
    </row>
    <row r="133" spans="13:15" x14ac:dyDescent="0.25">
      <c r="M133" s="23" t="s">
        <v>63</v>
      </c>
      <c r="N133" s="23">
        <v>0.84536421342941648</v>
      </c>
      <c r="O133" s="23"/>
    </row>
    <row r="134" spans="13:15" ht="15.75" thickBot="1" x14ac:dyDescent="0.3">
      <c r="M134" s="24" t="s">
        <v>64</v>
      </c>
      <c r="N134" s="24">
        <v>1.7613101357748921</v>
      </c>
      <c r="O134" s="24"/>
    </row>
    <row r="135" spans="13:15" x14ac:dyDescent="0.25">
      <c r="M135" s="11"/>
      <c r="N135" s="21"/>
      <c r="O135" s="22"/>
    </row>
    <row r="136" spans="13:15" x14ac:dyDescent="0.25">
      <c r="M136" s="11"/>
      <c r="N136" s="21"/>
      <c r="O136" s="22"/>
    </row>
    <row r="137" spans="13:15" x14ac:dyDescent="0.25">
      <c r="M137" s="11"/>
      <c r="N137" s="21"/>
      <c r="O137" s="22"/>
    </row>
    <row r="138" spans="13:15" x14ac:dyDescent="0.25">
      <c r="M138" s="11"/>
      <c r="N138" s="21"/>
      <c r="O138" s="22"/>
    </row>
    <row r="139" spans="13:15" x14ac:dyDescent="0.25">
      <c r="M139" s="11"/>
      <c r="N139" s="21"/>
      <c r="O139" s="22"/>
    </row>
    <row r="140" spans="13:15" x14ac:dyDescent="0.25">
      <c r="M140" s="11"/>
      <c r="N140" s="21"/>
      <c r="O140" s="22"/>
    </row>
    <row r="141" spans="13:15" x14ac:dyDescent="0.25">
      <c r="M141" s="11"/>
      <c r="N141" s="21"/>
      <c r="O141" s="22"/>
    </row>
    <row r="142" spans="13:15" x14ac:dyDescent="0.25">
      <c r="M142" s="11"/>
      <c r="N142" s="21"/>
      <c r="O142" s="22"/>
    </row>
    <row r="143" spans="13:15" x14ac:dyDescent="0.25">
      <c r="M143" s="11"/>
      <c r="N143" s="21"/>
      <c r="O143" s="22"/>
    </row>
    <row r="144" spans="13:15" x14ac:dyDescent="0.25">
      <c r="M144" s="11"/>
      <c r="N144" s="21"/>
      <c r="O144" s="22"/>
    </row>
    <row r="145" spans="13:15" x14ac:dyDescent="0.25">
      <c r="M145" s="11"/>
      <c r="N145" s="21"/>
      <c r="O145" s="22"/>
    </row>
    <row r="146" spans="13:15" x14ac:dyDescent="0.25">
      <c r="M146" s="11"/>
      <c r="N146" s="21"/>
      <c r="O146" s="22"/>
    </row>
    <row r="147" spans="13:15" x14ac:dyDescent="0.25">
      <c r="M147" s="11"/>
      <c r="N147" s="21"/>
      <c r="O147" s="22"/>
    </row>
    <row r="148" spans="13:15" x14ac:dyDescent="0.25">
      <c r="M148" s="11"/>
      <c r="N148" s="21"/>
      <c r="O148" s="22"/>
    </row>
    <row r="149" spans="13:15" x14ac:dyDescent="0.25">
      <c r="M149" s="11"/>
      <c r="N149" s="21"/>
      <c r="O149" s="22"/>
    </row>
    <row r="150" spans="13:15" x14ac:dyDescent="0.25">
      <c r="M150" s="11"/>
      <c r="N150" s="21"/>
      <c r="O150" s="22"/>
    </row>
    <row r="151" spans="13:15" x14ac:dyDescent="0.25">
      <c r="M151" s="11"/>
      <c r="N151" s="21"/>
      <c r="O151" s="22"/>
    </row>
    <row r="152" spans="13:15" x14ac:dyDescent="0.25">
      <c r="M152" s="11"/>
      <c r="N152" s="21"/>
      <c r="O152" s="22"/>
    </row>
    <row r="153" spans="13:15" x14ac:dyDescent="0.25">
      <c r="M153" s="11"/>
      <c r="N153" s="21"/>
      <c r="O153" s="22"/>
    </row>
    <row r="154" spans="13:15" x14ac:dyDescent="0.25">
      <c r="M154" s="11"/>
      <c r="N154" s="21"/>
      <c r="O154" s="22"/>
    </row>
    <row r="155" spans="13:15" x14ac:dyDescent="0.25">
      <c r="M155" s="11"/>
      <c r="N155" s="21"/>
      <c r="O155" s="22"/>
    </row>
    <row r="156" spans="13:15" x14ac:dyDescent="0.25">
      <c r="M156" s="11"/>
      <c r="N156" s="21"/>
      <c r="O156" s="22"/>
    </row>
    <row r="157" spans="13:15" x14ac:dyDescent="0.25">
      <c r="M157" s="11"/>
      <c r="N157" s="21"/>
      <c r="O157" s="22"/>
    </row>
    <row r="158" spans="13:15" x14ac:dyDescent="0.25">
      <c r="M158" s="11"/>
      <c r="N158" s="21"/>
      <c r="O158" s="22"/>
    </row>
    <row r="159" spans="13:15" x14ac:dyDescent="0.25">
      <c r="M159" s="11"/>
      <c r="N159" s="21"/>
      <c r="O159" s="22"/>
    </row>
    <row r="160" spans="13:15" x14ac:dyDescent="0.25">
      <c r="M160" s="11"/>
      <c r="N160" s="21"/>
      <c r="O160" s="22"/>
    </row>
    <row r="161" spans="13:15" x14ac:dyDescent="0.25">
      <c r="M161" s="11"/>
      <c r="N161" s="21"/>
      <c r="O161" s="22"/>
    </row>
    <row r="162" spans="13:15" x14ac:dyDescent="0.25">
      <c r="M162" s="11"/>
      <c r="N162" s="21"/>
      <c r="O162" s="22"/>
    </row>
    <row r="163" spans="13:15" x14ac:dyDescent="0.25">
      <c r="M163" s="11"/>
      <c r="N163" s="21"/>
      <c r="O163" s="22"/>
    </row>
    <row r="164" spans="13:15" x14ac:dyDescent="0.25">
      <c r="M164" s="11"/>
      <c r="N164" s="21"/>
      <c r="O164" s="22"/>
    </row>
    <row r="165" spans="13:15" x14ac:dyDescent="0.25">
      <c r="M165" s="11"/>
      <c r="N165" s="21"/>
      <c r="O165" s="22"/>
    </row>
    <row r="166" spans="13:15" x14ac:dyDescent="0.25">
      <c r="M166" s="11"/>
      <c r="N166" s="21"/>
      <c r="O166" s="22"/>
    </row>
    <row r="167" spans="13:15" x14ac:dyDescent="0.25">
      <c r="M167" s="11"/>
      <c r="N167" s="21"/>
      <c r="O167" s="22"/>
    </row>
    <row r="168" spans="13:15" x14ac:dyDescent="0.25">
      <c r="M168" s="11"/>
      <c r="N168" s="21"/>
      <c r="O168" s="22"/>
    </row>
    <row r="169" spans="13:15" x14ac:dyDescent="0.25">
      <c r="M169" s="11"/>
      <c r="N169" s="21"/>
      <c r="O169" s="22"/>
    </row>
    <row r="170" spans="13:15" x14ac:dyDescent="0.25">
      <c r="M170" s="11"/>
      <c r="N170" s="21"/>
      <c r="O170" s="22"/>
    </row>
    <row r="171" spans="13:15" x14ac:dyDescent="0.25">
      <c r="M171" s="11"/>
      <c r="N171" s="21"/>
      <c r="O171" s="22"/>
    </row>
    <row r="172" spans="13:15" x14ac:dyDescent="0.25">
      <c r="M172" s="11"/>
      <c r="N172" s="21"/>
      <c r="O172" s="22"/>
    </row>
    <row r="173" spans="13:15" x14ac:dyDescent="0.25">
      <c r="M173" s="11"/>
      <c r="N173" s="21"/>
      <c r="O173" s="22"/>
    </row>
    <row r="174" spans="13:15" x14ac:dyDescent="0.25">
      <c r="M174" s="11"/>
      <c r="N174" s="21"/>
      <c r="O174" s="22"/>
    </row>
    <row r="175" spans="13:15" x14ac:dyDescent="0.25">
      <c r="M175" s="11"/>
      <c r="N175" s="21"/>
      <c r="O175" s="22"/>
    </row>
    <row r="176" spans="13:15" x14ac:dyDescent="0.25">
      <c r="M176" s="11"/>
      <c r="N176" s="21"/>
      <c r="O176" s="22"/>
    </row>
    <row r="177" spans="13:15" x14ac:dyDescent="0.25">
      <c r="M177" s="11"/>
      <c r="N177" s="21"/>
      <c r="O177" s="22"/>
    </row>
    <row r="178" spans="13:15" x14ac:dyDescent="0.25">
      <c r="M178" s="11"/>
      <c r="N178" s="21"/>
      <c r="O178" s="22"/>
    </row>
    <row r="179" spans="13:15" x14ac:dyDescent="0.25">
      <c r="M179" s="11"/>
      <c r="N179" s="21"/>
      <c r="O179" s="22"/>
    </row>
    <row r="180" spans="13:15" x14ac:dyDescent="0.25">
      <c r="M180" s="11"/>
      <c r="N180" s="21"/>
      <c r="O180" s="22"/>
    </row>
    <row r="181" spans="13:15" x14ac:dyDescent="0.25">
      <c r="M181" s="11"/>
      <c r="N181" s="21"/>
      <c r="O181" s="22"/>
    </row>
    <row r="182" spans="13:15" x14ac:dyDescent="0.25">
      <c r="M182" s="11"/>
      <c r="N182" s="21"/>
      <c r="O182" s="22"/>
    </row>
    <row r="183" spans="13:15" x14ac:dyDescent="0.25">
      <c r="M183" s="11"/>
      <c r="N183" s="21"/>
      <c r="O183" s="22"/>
    </row>
    <row r="184" spans="13:15" x14ac:dyDescent="0.25">
      <c r="M184" s="11"/>
      <c r="N184" s="21"/>
      <c r="O184" s="22"/>
    </row>
    <row r="185" spans="13:15" x14ac:dyDescent="0.25">
      <c r="M185" s="11"/>
      <c r="N185" s="21"/>
      <c r="O185" s="22"/>
    </row>
    <row r="186" spans="13:15" x14ac:dyDescent="0.25">
      <c r="M186" s="11"/>
      <c r="N186" s="21"/>
      <c r="O186" s="22"/>
    </row>
    <row r="187" spans="13:15" x14ac:dyDescent="0.25">
      <c r="M187" s="11"/>
      <c r="N187" s="21"/>
      <c r="O187" s="22"/>
    </row>
    <row r="188" spans="13:15" x14ac:dyDescent="0.25">
      <c r="M188" s="11"/>
      <c r="N188" s="21"/>
      <c r="O188" s="22"/>
    </row>
    <row r="189" spans="13:15" x14ac:dyDescent="0.25">
      <c r="M189" s="11"/>
      <c r="N189" s="21"/>
      <c r="O189" s="22"/>
    </row>
    <row r="190" spans="13:15" x14ac:dyDescent="0.25">
      <c r="M190" s="11"/>
      <c r="N190" s="21"/>
      <c r="O190" s="22"/>
    </row>
    <row r="191" spans="13:15" x14ac:dyDescent="0.25">
      <c r="M191" s="11"/>
      <c r="N191" s="21"/>
      <c r="O191" s="22"/>
    </row>
    <row r="192" spans="13:15" x14ac:dyDescent="0.25">
      <c r="M192" s="11"/>
      <c r="N192" s="21"/>
      <c r="O192" s="22"/>
    </row>
    <row r="193" spans="13:15" x14ac:dyDescent="0.25">
      <c r="M193" s="11"/>
      <c r="N193" s="21"/>
      <c r="O193" s="22"/>
    </row>
    <row r="194" spans="13:15" x14ac:dyDescent="0.25">
      <c r="M194" s="11"/>
      <c r="N194" s="21"/>
      <c r="O194" s="22"/>
    </row>
    <row r="195" spans="13:15" x14ac:dyDescent="0.25">
      <c r="M195" s="11"/>
      <c r="N195" s="21"/>
      <c r="O195" s="22"/>
    </row>
    <row r="196" spans="13:15" x14ac:dyDescent="0.25">
      <c r="M196" s="11"/>
      <c r="N196" s="21"/>
      <c r="O196" s="22"/>
    </row>
    <row r="197" spans="13:15" x14ac:dyDescent="0.25">
      <c r="M197" s="11"/>
      <c r="N197" s="21"/>
      <c r="O197" s="22"/>
    </row>
    <row r="198" spans="13:15" x14ac:dyDescent="0.25">
      <c r="M198" s="11"/>
      <c r="N198" s="21"/>
      <c r="O198" s="22"/>
    </row>
    <row r="199" spans="13:15" x14ac:dyDescent="0.25">
      <c r="M199" s="11"/>
      <c r="N199" s="21"/>
      <c r="O199" s="22"/>
    </row>
    <row r="200" spans="13:15" x14ac:dyDescent="0.25">
      <c r="M200" s="11"/>
      <c r="N200" s="21"/>
      <c r="O200" s="22"/>
    </row>
    <row r="201" spans="13:15" x14ac:dyDescent="0.25">
      <c r="M201" s="11"/>
      <c r="N201" s="21"/>
      <c r="O201" s="22"/>
    </row>
    <row r="202" spans="13:15" x14ac:dyDescent="0.25">
      <c r="M202" s="11"/>
      <c r="N202" s="21"/>
      <c r="O202" s="22"/>
    </row>
    <row r="203" spans="13:15" x14ac:dyDescent="0.25">
      <c r="M203" s="11"/>
      <c r="N203" s="21"/>
      <c r="O203" s="22"/>
    </row>
    <row r="204" spans="13:15" x14ac:dyDescent="0.25">
      <c r="M204" s="11"/>
      <c r="N204" s="21"/>
      <c r="O204" s="22"/>
    </row>
    <row r="205" spans="13:15" x14ac:dyDescent="0.25">
      <c r="M205" s="11"/>
      <c r="N205" s="21"/>
      <c r="O205" s="22"/>
    </row>
    <row r="206" spans="13:15" x14ac:dyDescent="0.25">
      <c r="M206" s="11"/>
      <c r="N206" s="21"/>
      <c r="O206" s="22"/>
    </row>
    <row r="207" spans="13:15" x14ac:dyDescent="0.25">
      <c r="M207" s="11"/>
      <c r="N207" s="21"/>
      <c r="O207" s="22"/>
    </row>
    <row r="208" spans="13:15" x14ac:dyDescent="0.25">
      <c r="M208" s="11"/>
      <c r="N208" s="21"/>
      <c r="O208" s="22"/>
    </row>
    <row r="209" spans="13:15" x14ac:dyDescent="0.25">
      <c r="M209" s="11"/>
      <c r="N209" s="21"/>
      <c r="O209" s="22"/>
    </row>
    <row r="210" spans="13:15" x14ac:dyDescent="0.25">
      <c r="M210" s="11"/>
      <c r="N210" s="21"/>
      <c r="O210" s="22"/>
    </row>
    <row r="211" spans="13:15" x14ac:dyDescent="0.25">
      <c r="M211" s="11"/>
      <c r="N211" s="21"/>
      <c r="O211" s="22"/>
    </row>
    <row r="212" spans="13:15" x14ac:dyDescent="0.25">
      <c r="M212" s="11"/>
      <c r="N212" s="21"/>
      <c r="O212" s="22"/>
    </row>
    <row r="213" spans="13:15" x14ac:dyDescent="0.25">
      <c r="M213" s="11"/>
      <c r="N213" s="21"/>
      <c r="O213" s="22"/>
    </row>
    <row r="214" spans="13:15" x14ac:dyDescent="0.25">
      <c r="M214" s="11"/>
      <c r="N214" s="21"/>
      <c r="O214" s="22"/>
    </row>
    <row r="215" spans="13:15" x14ac:dyDescent="0.25">
      <c r="M215" s="11"/>
      <c r="N215" s="21"/>
      <c r="O215" s="22"/>
    </row>
    <row r="216" spans="13:15" x14ac:dyDescent="0.25">
      <c r="M216" s="11"/>
      <c r="N216" s="21"/>
      <c r="O216" s="22"/>
    </row>
    <row r="217" spans="13:15" x14ac:dyDescent="0.25">
      <c r="M217" s="11"/>
      <c r="N217" s="21"/>
      <c r="O217" s="22"/>
    </row>
    <row r="218" spans="13:15" x14ac:dyDescent="0.25">
      <c r="M218" s="11"/>
      <c r="N218" s="21"/>
      <c r="O218" s="22"/>
    </row>
    <row r="219" spans="13:15" x14ac:dyDescent="0.25">
      <c r="M219" s="11"/>
      <c r="N219" s="21"/>
      <c r="O219" s="22"/>
    </row>
    <row r="220" spans="13:15" x14ac:dyDescent="0.25">
      <c r="M220" s="11"/>
      <c r="N220" s="21"/>
      <c r="O220" s="22"/>
    </row>
    <row r="221" spans="13:15" x14ac:dyDescent="0.25">
      <c r="M221" s="11"/>
      <c r="N221" s="21"/>
      <c r="O221" s="22"/>
    </row>
    <row r="222" spans="13:15" x14ac:dyDescent="0.25">
      <c r="M222" s="11"/>
      <c r="N222" s="21"/>
      <c r="O222" s="22"/>
    </row>
    <row r="223" spans="13:15" x14ac:dyDescent="0.25">
      <c r="M223" s="11"/>
      <c r="N223" s="21"/>
      <c r="O223" s="22"/>
    </row>
    <row r="224" spans="13:15" x14ac:dyDescent="0.25">
      <c r="M224" s="11"/>
      <c r="N224" s="21"/>
      <c r="O224" s="22"/>
    </row>
    <row r="225" spans="13:15" x14ac:dyDescent="0.25">
      <c r="M225" s="11"/>
      <c r="N225" s="21"/>
      <c r="O225" s="22"/>
    </row>
    <row r="226" spans="13:15" x14ac:dyDescent="0.25">
      <c r="M226" s="11"/>
      <c r="N226" s="21"/>
      <c r="O226" s="22"/>
    </row>
    <row r="227" spans="13:15" x14ac:dyDescent="0.25">
      <c r="M227" s="11"/>
      <c r="N227" s="21"/>
      <c r="O227" s="22"/>
    </row>
    <row r="228" spans="13:15" x14ac:dyDescent="0.25">
      <c r="M228" s="11"/>
      <c r="N228" s="21"/>
      <c r="O228" s="22"/>
    </row>
    <row r="229" spans="13:15" x14ac:dyDescent="0.25">
      <c r="M229" s="11"/>
      <c r="N229" s="21"/>
      <c r="O229" s="22"/>
    </row>
    <row r="230" spans="13:15" x14ac:dyDescent="0.25">
      <c r="M230" s="11"/>
      <c r="N230" s="21"/>
      <c r="O230" s="22"/>
    </row>
    <row r="231" spans="13:15" x14ac:dyDescent="0.25">
      <c r="M231" s="11"/>
      <c r="N231" s="21"/>
      <c r="O231" s="22"/>
    </row>
    <row r="232" spans="13:15" x14ac:dyDescent="0.25">
      <c r="M232" s="11"/>
      <c r="N232" s="21"/>
      <c r="O232" s="22"/>
    </row>
    <row r="233" spans="13:15" x14ac:dyDescent="0.25">
      <c r="M233" s="11"/>
      <c r="N233" s="21"/>
      <c r="O233" s="22"/>
    </row>
    <row r="234" spans="13:15" x14ac:dyDescent="0.25">
      <c r="M234" s="11"/>
      <c r="N234" s="21"/>
      <c r="O234" s="22"/>
    </row>
    <row r="235" spans="13:15" x14ac:dyDescent="0.25">
      <c r="M235" s="11"/>
      <c r="N235" s="21"/>
      <c r="O235" s="22"/>
    </row>
    <row r="236" spans="13:15" x14ac:dyDescent="0.25">
      <c r="M236" s="11"/>
      <c r="N236" s="21"/>
      <c r="O236" s="22"/>
    </row>
    <row r="237" spans="13:15" x14ac:dyDescent="0.25">
      <c r="M237" s="11"/>
      <c r="N237" s="21"/>
      <c r="O237" s="22"/>
    </row>
    <row r="238" spans="13:15" x14ac:dyDescent="0.25">
      <c r="M238" s="11"/>
      <c r="N238" s="21"/>
      <c r="O238" s="22"/>
    </row>
    <row r="239" spans="13:15" x14ac:dyDescent="0.25">
      <c r="M239" s="11"/>
      <c r="N239" s="21"/>
      <c r="O239" s="22"/>
    </row>
    <row r="240" spans="13:15" x14ac:dyDescent="0.25">
      <c r="M240" s="11"/>
      <c r="N240" s="21"/>
      <c r="O240" s="22"/>
    </row>
    <row r="241" spans="13:15" x14ac:dyDescent="0.25">
      <c r="M241" s="11"/>
      <c r="N241" s="21"/>
      <c r="O241" s="22"/>
    </row>
    <row r="242" spans="13:15" x14ac:dyDescent="0.25">
      <c r="M242" s="11"/>
      <c r="N242" s="21"/>
      <c r="O242" s="22"/>
    </row>
    <row r="243" spans="13:15" x14ac:dyDescent="0.25">
      <c r="M243" s="11"/>
      <c r="N243" s="21"/>
      <c r="O243" s="22"/>
    </row>
    <row r="244" spans="13:15" x14ac:dyDescent="0.25">
      <c r="M244" s="11"/>
      <c r="N244" s="21"/>
      <c r="O244" s="22"/>
    </row>
    <row r="245" spans="13:15" x14ac:dyDescent="0.25">
      <c r="M245" s="11"/>
      <c r="N245" s="21"/>
      <c r="O245" s="22"/>
    </row>
    <row r="246" spans="13:15" x14ac:dyDescent="0.25">
      <c r="M246" s="11"/>
      <c r="N246" s="21"/>
      <c r="O246" s="22"/>
    </row>
    <row r="247" spans="13:15" x14ac:dyDescent="0.25">
      <c r="M247" s="11"/>
      <c r="N247" s="21"/>
      <c r="O247" s="22"/>
    </row>
    <row r="248" spans="13:15" x14ac:dyDescent="0.25">
      <c r="M248" s="11"/>
      <c r="N248" s="21"/>
      <c r="O248" s="22"/>
    </row>
    <row r="249" spans="13:15" x14ac:dyDescent="0.25">
      <c r="M249" s="11"/>
      <c r="N249" s="21"/>
      <c r="O249" s="22"/>
    </row>
    <row r="250" spans="13:15" x14ac:dyDescent="0.25">
      <c r="M250" s="11"/>
      <c r="N250" s="21"/>
      <c r="O250" s="22"/>
    </row>
    <row r="251" spans="13:15" x14ac:dyDescent="0.25">
      <c r="M251" s="11"/>
      <c r="N251" s="21"/>
      <c r="O251" s="22"/>
    </row>
    <row r="252" spans="13:15" x14ac:dyDescent="0.25">
      <c r="M252" s="11"/>
      <c r="N252" s="21"/>
      <c r="O252" s="22"/>
    </row>
    <row r="253" spans="13:15" x14ac:dyDescent="0.25">
      <c r="M253" s="11"/>
      <c r="N253" s="21"/>
      <c r="O253" s="22"/>
    </row>
    <row r="254" spans="13:15" x14ac:dyDescent="0.25">
      <c r="M254" s="11"/>
      <c r="N254" s="21"/>
      <c r="O254" s="22"/>
    </row>
    <row r="255" spans="13:15" x14ac:dyDescent="0.25">
      <c r="M255" s="11"/>
      <c r="N255" s="21"/>
      <c r="O255" s="22"/>
    </row>
    <row r="256" spans="13:15" x14ac:dyDescent="0.25">
      <c r="M256" s="11"/>
      <c r="N256" s="21"/>
      <c r="O256" s="22"/>
    </row>
    <row r="257" spans="13:15" x14ac:dyDescent="0.25">
      <c r="M257" s="11"/>
      <c r="N257" s="21"/>
      <c r="O257" s="22"/>
    </row>
    <row r="258" spans="13:15" x14ac:dyDescent="0.25">
      <c r="M258" s="11"/>
      <c r="N258" s="21"/>
      <c r="O258" s="22"/>
    </row>
    <row r="259" spans="13:15" x14ac:dyDescent="0.25">
      <c r="M259" s="11"/>
      <c r="N259" s="21"/>
      <c r="O259" s="22"/>
    </row>
    <row r="260" spans="13:15" x14ac:dyDescent="0.25">
      <c r="M260" s="11"/>
      <c r="N260" s="21"/>
      <c r="O260" s="22"/>
    </row>
    <row r="261" spans="13:15" x14ac:dyDescent="0.25">
      <c r="M261" s="11"/>
      <c r="N261" s="21"/>
      <c r="O261" s="22"/>
    </row>
    <row r="262" spans="13:15" x14ac:dyDescent="0.25">
      <c r="M262" s="11"/>
      <c r="N262" s="21"/>
      <c r="O262" s="22"/>
    </row>
    <row r="263" spans="13:15" x14ac:dyDescent="0.25">
      <c r="M263" s="11"/>
      <c r="N263" s="21"/>
      <c r="O263" s="22"/>
    </row>
    <row r="264" spans="13:15" x14ac:dyDescent="0.25">
      <c r="M264" s="11"/>
      <c r="N264" s="21"/>
      <c r="O264" s="22"/>
    </row>
    <row r="265" spans="13:15" x14ac:dyDescent="0.25">
      <c r="M265" s="11"/>
      <c r="N265" s="21"/>
      <c r="O265" s="22"/>
    </row>
    <row r="266" spans="13:15" x14ac:dyDescent="0.25">
      <c r="M266" s="11"/>
      <c r="N266" s="21"/>
      <c r="O266" s="22"/>
    </row>
    <row r="267" spans="13:15" x14ac:dyDescent="0.25">
      <c r="M267" s="11"/>
      <c r="N267" s="21"/>
      <c r="O267" s="22"/>
    </row>
    <row r="268" spans="13:15" x14ac:dyDescent="0.25">
      <c r="M268" s="11"/>
      <c r="N268" s="21"/>
      <c r="O268" s="22"/>
    </row>
    <row r="269" spans="13:15" x14ac:dyDescent="0.25">
      <c r="M269" s="11"/>
      <c r="N269" s="21"/>
      <c r="O269" s="22"/>
    </row>
    <row r="270" spans="13:15" x14ac:dyDescent="0.25">
      <c r="M270" s="11"/>
      <c r="N270" s="21"/>
      <c r="O270" s="22"/>
    </row>
    <row r="271" spans="13:15" x14ac:dyDescent="0.25">
      <c r="M271" s="11"/>
      <c r="N271" s="21"/>
      <c r="O271" s="22"/>
    </row>
    <row r="272" spans="13:15" x14ac:dyDescent="0.25">
      <c r="M272" s="11"/>
      <c r="N272" s="21"/>
      <c r="O272" s="22"/>
    </row>
    <row r="273" spans="13:15" x14ac:dyDescent="0.25">
      <c r="M273" s="11"/>
      <c r="N273" s="21"/>
      <c r="O273" s="22"/>
    </row>
    <row r="274" spans="13:15" x14ac:dyDescent="0.25">
      <c r="M274" s="11"/>
      <c r="N274" s="21"/>
      <c r="O274" s="22"/>
    </row>
    <row r="275" spans="13:15" x14ac:dyDescent="0.25">
      <c r="M275" s="11"/>
      <c r="N275" s="21"/>
      <c r="O275" s="22"/>
    </row>
    <row r="276" spans="13:15" x14ac:dyDescent="0.25">
      <c r="M276" s="11"/>
      <c r="N276" s="21"/>
      <c r="O276" s="22"/>
    </row>
    <row r="277" spans="13:15" x14ac:dyDescent="0.25">
      <c r="M277" s="11"/>
      <c r="N277" s="21"/>
      <c r="O277" s="22"/>
    </row>
    <row r="278" spans="13:15" x14ac:dyDescent="0.25">
      <c r="M278" s="11"/>
      <c r="N278" s="21"/>
      <c r="O278" s="22"/>
    </row>
    <row r="279" spans="13:15" x14ac:dyDescent="0.25">
      <c r="M279" s="11"/>
      <c r="N279" s="21"/>
      <c r="O279" s="22"/>
    </row>
    <row r="280" spans="13:15" x14ac:dyDescent="0.25">
      <c r="M280" s="11"/>
      <c r="N280" s="21"/>
      <c r="O280" s="22"/>
    </row>
    <row r="281" spans="13:15" x14ac:dyDescent="0.25">
      <c r="M281" s="11"/>
      <c r="N281" s="21"/>
      <c r="O281" s="22"/>
    </row>
    <row r="282" spans="13:15" x14ac:dyDescent="0.25">
      <c r="M282" s="11"/>
      <c r="N282" s="21"/>
      <c r="O282" s="22"/>
    </row>
    <row r="283" spans="13:15" x14ac:dyDescent="0.25">
      <c r="M283" s="11"/>
      <c r="N283" s="21"/>
      <c r="O283" s="22"/>
    </row>
    <row r="284" spans="13:15" x14ac:dyDescent="0.25">
      <c r="M284" s="11"/>
      <c r="N284" s="21"/>
      <c r="O284" s="22"/>
    </row>
    <row r="285" spans="13:15" x14ac:dyDescent="0.25">
      <c r="M285" s="11"/>
      <c r="N285" s="21"/>
      <c r="O285" s="22"/>
    </row>
    <row r="286" spans="13:15" x14ac:dyDescent="0.25">
      <c r="M286" s="11"/>
      <c r="N286" s="21"/>
      <c r="O286" s="22"/>
    </row>
    <row r="287" spans="13:15" x14ac:dyDescent="0.25">
      <c r="M287" s="11"/>
      <c r="N287" s="21"/>
      <c r="O287" s="22"/>
    </row>
    <row r="288" spans="13:15" x14ac:dyDescent="0.25">
      <c r="M288" s="11"/>
      <c r="N288" s="21"/>
      <c r="O288" s="22"/>
    </row>
    <row r="289" spans="13:15" x14ac:dyDescent="0.25">
      <c r="M289" s="11"/>
      <c r="N289" s="21"/>
      <c r="O289" s="22"/>
    </row>
    <row r="290" spans="13:15" x14ac:dyDescent="0.25">
      <c r="M290" s="11"/>
      <c r="N290" s="21"/>
      <c r="O290" s="22"/>
    </row>
    <row r="291" spans="13:15" x14ac:dyDescent="0.25">
      <c r="M291" s="11"/>
      <c r="N291" s="21"/>
      <c r="O291" s="22"/>
    </row>
    <row r="292" spans="13:15" x14ac:dyDescent="0.25">
      <c r="M292" s="11"/>
      <c r="N292" s="21"/>
      <c r="O292" s="22"/>
    </row>
    <row r="293" spans="13:15" x14ac:dyDescent="0.25">
      <c r="M293" s="11"/>
      <c r="N293" s="21"/>
      <c r="O293" s="22"/>
    </row>
    <row r="294" spans="13:15" x14ac:dyDescent="0.25">
      <c r="M294" s="11"/>
      <c r="N294" s="21"/>
      <c r="O294" s="22"/>
    </row>
    <row r="295" spans="13:15" x14ac:dyDescent="0.25">
      <c r="M295" s="11"/>
      <c r="N295" s="21"/>
      <c r="O295" s="22"/>
    </row>
    <row r="296" spans="13:15" x14ac:dyDescent="0.25">
      <c r="M296" s="11"/>
      <c r="N296" s="21"/>
      <c r="O296" s="22"/>
    </row>
    <row r="297" spans="13:15" x14ac:dyDescent="0.25">
      <c r="M297" s="11"/>
      <c r="N297" s="21"/>
      <c r="O297" s="22"/>
    </row>
    <row r="298" spans="13:15" x14ac:dyDescent="0.25">
      <c r="M298" s="11"/>
      <c r="N298" s="21"/>
      <c r="O298" s="22"/>
    </row>
    <row r="299" spans="13:15" x14ac:dyDescent="0.25">
      <c r="M299" s="11"/>
      <c r="N299" s="21"/>
      <c r="O299" s="22"/>
    </row>
    <row r="300" spans="13:15" x14ac:dyDescent="0.25">
      <c r="M300" s="11"/>
      <c r="N300" s="21"/>
      <c r="O300" s="22"/>
    </row>
    <row r="301" spans="13:15" x14ac:dyDescent="0.25">
      <c r="M301" s="11"/>
      <c r="N301" s="21"/>
      <c r="O301" s="22"/>
    </row>
    <row r="302" spans="13:15" x14ac:dyDescent="0.25">
      <c r="M302" s="11"/>
      <c r="N302" s="21"/>
      <c r="O302" s="22"/>
    </row>
    <row r="303" spans="13:15" x14ac:dyDescent="0.25">
      <c r="M303" s="11"/>
      <c r="N303" s="21"/>
      <c r="O303" s="22"/>
    </row>
    <row r="304" spans="13:15" x14ac:dyDescent="0.25">
      <c r="M304" s="11"/>
      <c r="N304" s="21"/>
      <c r="O304" s="22"/>
    </row>
    <row r="305" spans="13:15" x14ac:dyDescent="0.25">
      <c r="M305" s="11"/>
      <c r="N305" s="21"/>
      <c r="O305" s="22"/>
    </row>
    <row r="306" spans="13:15" x14ac:dyDescent="0.25">
      <c r="M306" s="11"/>
      <c r="N306" s="21"/>
      <c r="O306" s="22"/>
    </row>
    <row r="307" spans="13:15" x14ac:dyDescent="0.25">
      <c r="M307" s="11"/>
      <c r="N307" s="21"/>
      <c r="O307" s="22"/>
    </row>
    <row r="308" spans="13:15" x14ac:dyDescent="0.25">
      <c r="M308" s="11"/>
      <c r="N308" s="21"/>
      <c r="O308" s="22"/>
    </row>
    <row r="309" spans="13:15" x14ac:dyDescent="0.25">
      <c r="M309" s="11"/>
      <c r="N309" s="21"/>
      <c r="O309" s="22"/>
    </row>
    <row r="310" spans="13:15" x14ac:dyDescent="0.25">
      <c r="M310" s="11"/>
      <c r="N310" s="21"/>
      <c r="O310" s="22"/>
    </row>
    <row r="311" spans="13:15" x14ac:dyDescent="0.25">
      <c r="M311" s="11"/>
      <c r="N311" s="21"/>
      <c r="O311" s="22"/>
    </row>
    <row r="312" spans="13:15" x14ac:dyDescent="0.25">
      <c r="M312" s="11"/>
      <c r="N312" s="21"/>
      <c r="O312" s="22"/>
    </row>
    <row r="313" spans="13:15" x14ac:dyDescent="0.25">
      <c r="M313" s="11"/>
      <c r="N313" s="21"/>
      <c r="O313" s="22"/>
    </row>
    <row r="314" spans="13:15" x14ac:dyDescent="0.25">
      <c r="M314" s="11"/>
      <c r="N314" s="21"/>
      <c r="O314" s="22"/>
    </row>
    <row r="315" spans="13:15" x14ac:dyDescent="0.25">
      <c r="M315" s="11"/>
      <c r="N315" s="21"/>
      <c r="O315" s="22"/>
    </row>
    <row r="316" spans="13:15" x14ac:dyDescent="0.25">
      <c r="M316" s="11"/>
      <c r="N316" s="21"/>
      <c r="O316" s="22"/>
    </row>
    <row r="317" spans="13:15" x14ac:dyDescent="0.25">
      <c r="M317" s="11"/>
      <c r="N317" s="21"/>
      <c r="O317" s="22"/>
    </row>
    <row r="318" spans="13:15" x14ac:dyDescent="0.25">
      <c r="M318" s="11"/>
      <c r="N318" s="21"/>
      <c r="O318" s="22"/>
    </row>
    <row r="319" spans="13:15" x14ac:dyDescent="0.25">
      <c r="M319" s="11"/>
      <c r="N319" s="21"/>
      <c r="O319" s="22"/>
    </row>
    <row r="320" spans="13:15" x14ac:dyDescent="0.25">
      <c r="M320" s="11"/>
      <c r="N320" s="21"/>
      <c r="O320" s="22"/>
    </row>
    <row r="321" spans="13:15" x14ac:dyDescent="0.25">
      <c r="M321" s="11"/>
      <c r="N321" s="21"/>
      <c r="O321" s="22"/>
    </row>
    <row r="322" spans="13:15" x14ac:dyDescent="0.25">
      <c r="M322" s="11"/>
      <c r="N322" s="21"/>
      <c r="O322" s="22"/>
    </row>
    <row r="323" spans="13:15" x14ac:dyDescent="0.25">
      <c r="M323" s="11"/>
      <c r="N323" s="21"/>
      <c r="O323" s="22"/>
    </row>
    <row r="324" spans="13:15" x14ac:dyDescent="0.25">
      <c r="M324" s="11"/>
      <c r="N324" s="21"/>
      <c r="O324" s="22"/>
    </row>
    <row r="325" spans="13:15" x14ac:dyDescent="0.25">
      <c r="M325" s="11"/>
      <c r="N325" s="21"/>
      <c r="O325" s="22"/>
    </row>
    <row r="326" spans="13:15" x14ac:dyDescent="0.25">
      <c r="M326" s="11"/>
      <c r="N326" s="21"/>
      <c r="O326" s="22"/>
    </row>
    <row r="327" spans="13:15" x14ac:dyDescent="0.25">
      <c r="M327" s="11"/>
      <c r="N327" s="21"/>
      <c r="O327" s="22"/>
    </row>
    <row r="328" spans="13:15" x14ac:dyDescent="0.25">
      <c r="M328" s="11"/>
      <c r="N328" s="21"/>
      <c r="O328" s="22"/>
    </row>
    <row r="329" spans="13:15" x14ac:dyDescent="0.25">
      <c r="M329" s="11"/>
      <c r="N329" s="21"/>
      <c r="O329" s="22"/>
    </row>
    <row r="330" spans="13:15" x14ac:dyDescent="0.25">
      <c r="M330" s="11"/>
      <c r="N330" s="21"/>
      <c r="O330" s="22"/>
    </row>
    <row r="331" spans="13:15" x14ac:dyDescent="0.25">
      <c r="M331" s="11"/>
      <c r="N331" s="21"/>
      <c r="O331" s="22"/>
    </row>
    <row r="332" spans="13:15" x14ac:dyDescent="0.25">
      <c r="M332" s="11"/>
      <c r="N332" s="21"/>
      <c r="O332" s="22"/>
    </row>
    <row r="333" spans="13:15" x14ac:dyDescent="0.25">
      <c r="M333" s="11"/>
      <c r="N333" s="21"/>
      <c r="O333" s="22"/>
    </row>
    <row r="334" spans="13:15" x14ac:dyDescent="0.25">
      <c r="M334" s="11"/>
      <c r="N334" s="21"/>
      <c r="O334" s="22"/>
    </row>
    <row r="335" spans="13:15" x14ac:dyDescent="0.25">
      <c r="M335" s="11"/>
      <c r="N335" s="21"/>
      <c r="O335" s="22"/>
    </row>
    <row r="336" spans="13:15" x14ac:dyDescent="0.25">
      <c r="M336" s="11"/>
      <c r="N336" s="21"/>
      <c r="O336" s="22"/>
    </row>
    <row r="337" spans="13:15" x14ac:dyDescent="0.25">
      <c r="M337" s="11"/>
      <c r="N337" s="21"/>
      <c r="O337" s="22"/>
    </row>
    <row r="338" spans="13:15" x14ac:dyDescent="0.25">
      <c r="M338" s="11"/>
      <c r="N338" s="21"/>
      <c r="O338" s="22"/>
    </row>
    <row r="339" spans="13:15" x14ac:dyDescent="0.25">
      <c r="M339" s="11"/>
      <c r="N339" s="21"/>
      <c r="O339" s="22"/>
    </row>
    <row r="340" spans="13:15" x14ac:dyDescent="0.25">
      <c r="M340" s="11"/>
      <c r="N340" s="21"/>
      <c r="O340" s="22"/>
    </row>
    <row r="341" spans="13:15" x14ac:dyDescent="0.25">
      <c r="M341" s="11"/>
      <c r="N341" s="21"/>
      <c r="O341" s="22"/>
    </row>
    <row r="342" spans="13:15" x14ac:dyDescent="0.25">
      <c r="M342" s="11"/>
      <c r="N342" s="21"/>
      <c r="O342" s="22"/>
    </row>
    <row r="343" spans="13:15" x14ac:dyDescent="0.25">
      <c r="M343" s="11"/>
      <c r="N343" s="21"/>
      <c r="O343" s="22"/>
    </row>
    <row r="344" spans="13:15" x14ac:dyDescent="0.25">
      <c r="M344" s="11"/>
      <c r="N344" s="21"/>
      <c r="O344" s="22"/>
    </row>
    <row r="345" spans="13:15" x14ac:dyDescent="0.25">
      <c r="M345" s="11"/>
      <c r="N345" s="21"/>
      <c r="O345" s="22"/>
    </row>
    <row r="346" spans="13:15" x14ac:dyDescent="0.25">
      <c r="M346" s="11"/>
      <c r="N346" s="21"/>
      <c r="O346" s="22"/>
    </row>
    <row r="347" spans="13:15" x14ac:dyDescent="0.25">
      <c r="M347" s="11"/>
      <c r="N347" s="21"/>
      <c r="O347" s="22"/>
    </row>
    <row r="348" spans="13:15" x14ac:dyDescent="0.25">
      <c r="M348" s="11"/>
      <c r="N348" s="21"/>
      <c r="O348" s="22"/>
    </row>
    <row r="349" spans="13:15" x14ac:dyDescent="0.25">
      <c r="M349" s="11"/>
      <c r="N349" s="21"/>
      <c r="O349" s="22"/>
    </row>
    <row r="350" spans="13:15" x14ac:dyDescent="0.25">
      <c r="M350" s="11"/>
      <c r="N350" s="21"/>
      <c r="O350" s="22"/>
    </row>
    <row r="351" spans="13:15" x14ac:dyDescent="0.25">
      <c r="M351" s="11"/>
      <c r="N351" s="21"/>
      <c r="O351" s="22"/>
    </row>
    <row r="352" spans="13:15" x14ac:dyDescent="0.25">
      <c r="M352" s="11"/>
      <c r="N352" s="21"/>
      <c r="O352" s="22"/>
    </row>
    <row r="353" spans="13:15" x14ac:dyDescent="0.25">
      <c r="M353" s="11"/>
      <c r="N353" s="21"/>
      <c r="O353" s="22"/>
    </row>
    <row r="354" spans="13:15" x14ac:dyDescent="0.25">
      <c r="M354" s="11"/>
      <c r="N354" s="21"/>
      <c r="O354" s="22"/>
    </row>
    <row r="355" spans="13:15" x14ac:dyDescent="0.25">
      <c r="M355" s="11"/>
      <c r="N355" s="21"/>
      <c r="O355" s="22"/>
    </row>
    <row r="356" spans="13:15" x14ac:dyDescent="0.25">
      <c r="M356" s="11"/>
      <c r="N356" s="21"/>
      <c r="O356" s="22"/>
    </row>
    <row r="357" spans="13:15" x14ac:dyDescent="0.25">
      <c r="M357" s="11"/>
      <c r="N357" s="21"/>
      <c r="O357" s="22"/>
    </row>
    <row r="358" spans="13:15" x14ac:dyDescent="0.25">
      <c r="M358" s="11"/>
      <c r="N358" s="21"/>
      <c r="O358" s="22"/>
    </row>
    <row r="359" spans="13:15" x14ac:dyDescent="0.25">
      <c r="M359" s="11"/>
      <c r="N359" s="21"/>
      <c r="O359" s="22"/>
    </row>
    <row r="360" spans="13:15" x14ac:dyDescent="0.25">
      <c r="M360" s="11"/>
      <c r="N360" s="21"/>
      <c r="O360" s="22"/>
    </row>
    <row r="361" spans="13:15" x14ac:dyDescent="0.25">
      <c r="M361" s="11"/>
      <c r="N361" s="21"/>
      <c r="O361" s="22"/>
    </row>
    <row r="362" spans="13:15" x14ac:dyDescent="0.25">
      <c r="M362" s="11"/>
      <c r="N362" s="21"/>
      <c r="O362" s="22"/>
    </row>
    <row r="363" spans="13:15" x14ac:dyDescent="0.25">
      <c r="M363" s="11"/>
      <c r="N363" s="21"/>
      <c r="O363" s="22"/>
    </row>
    <row r="364" spans="13:15" x14ac:dyDescent="0.25">
      <c r="M364" s="11"/>
      <c r="N364" s="21"/>
      <c r="O364" s="22"/>
    </row>
    <row r="365" spans="13:15" x14ac:dyDescent="0.25">
      <c r="M365" s="11"/>
      <c r="N365" s="21"/>
      <c r="O365" s="22"/>
    </row>
    <row r="366" spans="13:15" x14ac:dyDescent="0.25">
      <c r="M366" s="11"/>
      <c r="N366" s="21"/>
      <c r="O366" s="22"/>
    </row>
    <row r="367" spans="13:15" x14ac:dyDescent="0.25">
      <c r="M367" s="11"/>
      <c r="N367" s="21"/>
      <c r="O367" s="22"/>
    </row>
    <row r="368" spans="13:15" x14ac:dyDescent="0.25">
      <c r="M368" s="11"/>
      <c r="N368" s="21"/>
      <c r="O368" s="22"/>
    </row>
    <row r="369" spans="13:15" x14ac:dyDescent="0.25">
      <c r="M369" s="11"/>
      <c r="N369" s="21"/>
      <c r="O369" s="22"/>
    </row>
    <row r="370" spans="13:15" x14ac:dyDescent="0.25">
      <c r="M370" s="11"/>
      <c r="N370" s="21"/>
      <c r="O370" s="22"/>
    </row>
    <row r="371" spans="13:15" x14ac:dyDescent="0.25">
      <c r="M371" s="11"/>
      <c r="N371" s="21"/>
      <c r="O371" s="22"/>
    </row>
    <row r="372" spans="13:15" x14ac:dyDescent="0.25">
      <c r="M372" s="11"/>
      <c r="N372" s="21"/>
      <c r="O372" s="22"/>
    </row>
    <row r="373" spans="13:15" x14ac:dyDescent="0.25">
      <c r="M373" s="11"/>
      <c r="N373" s="21"/>
      <c r="O373" s="22"/>
    </row>
    <row r="374" spans="13:15" x14ac:dyDescent="0.25">
      <c r="M374" s="11"/>
      <c r="N374" s="21"/>
      <c r="O374" s="22"/>
    </row>
    <row r="375" spans="13:15" x14ac:dyDescent="0.25">
      <c r="M375" s="11"/>
      <c r="N375" s="21"/>
      <c r="O375" s="22"/>
    </row>
    <row r="376" spans="13:15" x14ac:dyDescent="0.25">
      <c r="M376" s="11"/>
      <c r="N376" s="21"/>
      <c r="O376" s="22"/>
    </row>
    <row r="377" spans="13:15" x14ac:dyDescent="0.25">
      <c r="M377" s="11"/>
      <c r="N377" s="21"/>
      <c r="O377" s="22"/>
    </row>
    <row r="378" spans="13:15" x14ac:dyDescent="0.25">
      <c r="M378" s="11"/>
      <c r="N378" s="21"/>
      <c r="O378" s="22"/>
    </row>
    <row r="379" spans="13:15" x14ac:dyDescent="0.25">
      <c r="M379" s="11"/>
      <c r="N379" s="21"/>
      <c r="O379" s="22"/>
    </row>
    <row r="380" spans="13:15" x14ac:dyDescent="0.25">
      <c r="M380" s="11"/>
      <c r="N380" s="21"/>
      <c r="O380" s="22"/>
    </row>
    <row r="381" spans="13:15" x14ac:dyDescent="0.25">
      <c r="M381" s="11"/>
      <c r="N381" s="21"/>
      <c r="O381" s="22"/>
    </row>
    <row r="382" spans="13:15" x14ac:dyDescent="0.25">
      <c r="M382" s="11"/>
      <c r="N382" s="21"/>
      <c r="O382" s="22"/>
    </row>
    <row r="383" spans="13:15" x14ac:dyDescent="0.25">
      <c r="M383" s="11"/>
      <c r="N383" s="21"/>
      <c r="O383" s="22"/>
    </row>
    <row r="384" spans="13:15" x14ac:dyDescent="0.25">
      <c r="M384" s="11"/>
      <c r="N384" s="21"/>
      <c r="O384" s="22"/>
    </row>
    <row r="385" spans="13:15" x14ac:dyDescent="0.25">
      <c r="M385" s="11"/>
      <c r="N385" s="21"/>
      <c r="O385" s="22"/>
    </row>
    <row r="386" spans="13:15" x14ac:dyDescent="0.25">
      <c r="M386" s="11"/>
      <c r="N386" s="21"/>
      <c r="O386" s="22"/>
    </row>
    <row r="387" spans="13:15" x14ac:dyDescent="0.25">
      <c r="M387" s="11"/>
      <c r="N387" s="21"/>
      <c r="O387" s="22"/>
    </row>
    <row r="388" spans="13:15" x14ac:dyDescent="0.25">
      <c r="M388" s="11"/>
      <c r="N388" s="21"/>
      <c r="O388" s="22"/>
    </row>
    <row r="389" spans="13:15" x14ac:dyDescent="0.25">
      <c r="M389" s="11"/>
      <c r="N389" s="21"/>
      <c r="O389" s="22"/>
    </row>
    <row r="390" spans="13:15" x14ac:dyDescent="0.25">
      <c r="M390" s="11"/>
      <c r="N390" s="21"/>
      <c r="O390" s="22"/>
    </row>
    <row r="391" spans="13:15" x14ac:dyDescent="0.25">
      <c r="M391" s="11"/>
      <c r="N391" s="21"/>
      <c r="O391" s="22"/>
    </row>
    <row r="392" spans="13:15" x14ac:dyDescent="0.25">
      <c r="M392" s="11"/>
      <c r="N392" s="21"/>
      <c r="O392" s="22"/>
    </row>
    <row r="393" spans="13:15" x14ac:dyDescent="0.25">
      <c r="M393" s="11"/>
      <c r="N393" s="21"/>
      <c r="O393" s="22"/>
    </row>
    <row r="394" spans="13:15" x14ac:dyDescent="0.25">
      <c r="M394" s="11"/>
      <c r="N394" s="21"/>
      <c r="O394" s="22"/>
    </row>
    <row r="395" spans="13:15" x14ac:dyDescent="0.25">
      <c r="M395" s="11"/>
      <c r="N395" s="21"/>
      <c r="O395" s="22"/>
    </row>
    <row r="396" spans="13:15" x14ac:dyDescent="0.25">
      <c r="M396" s="11"/>
      <c r="N396" s="21"/>
      <c r="O396" s="22"/>
    </row>
    <row r="397" spans="13:15" x14ac:dyDescent="0.25">
      <c r="M397" s="11"/>
      <c r="N397" s="21"/>
      <c r="O397" s="22"/>
    </row>
    <row r="398" spans="13:15" x14ac:dyDescent="0.25">
      <c r="M398" s="11"/>
      <c r="N398" s="21"/>
      <c r="O398" s="22"/>
    </row>
    <row r="399" spans="13:15" x14ac:dyDescent="0.25">
      <c r="M399" s="11"/>
      <c r="N399" s="21"/>
      <c r="O399" s="22"/>
    </row>
    <row r="400" spans="13:15" x14ac:dyDescent="0.25">
      <c r="M400" s="11"/>
      <c r="N400" s="21"/>
      <c r="O400" s="22"/>
    </row>
    <row r="401" spans="13:15" x14ac:dyDescent="0.25">
      <c r="M401" s="11"/>
      <c r="N401" s="21"/>
      <c r="O401" s="22"/>
    </row>
    <row r="402" spans="13:15" x14ac:dyDescent="0.25">
      <c r="M402" s="11"/>
      <c r="N402" s="21"/>
      <c r="O402" s="22"/>
    </row>
    <row r="403" spans="13:15" x14ac:dyDescent="0.25">
      <c r="M403" s="11"/>
      <c r="N403" s="21"/>
      <c r="O403" s="22"/>
    </row>
    <row r="404" spans="13:15" x14ac:dyDescent="0.25">
      <c r="M404" s="11"/>
      <c r="N404" s="21"/>
      <c r="O404" s="22"/>
    </row>
    <row r="405" spans="13:15" x14ac:dyDescent="0.25">
      <c r="M405" s="11"/>
      <c r="N405" s="21"/>
      <c r="O405" s="22"/>
    </row>
    <row r="406" spans="13:15" x14ac:dyDescent="0.25">
      <c r="M406" s="11"/>
      <c r="N406" s="21"/>
      <c r="O406" s="22"/>
    </row>
    <row r="407" spans="13:15" x14ac:dyDescent="0.25">
      <c r="M407" s="11"/>
      <c r="N407" s="21"/>
      <c r="O407" s="22"/>
    </row>
    <row r="408" spans="13:15" x14ac:dyDescent="0.25">
      <c r="M408" s="11"/>
      <c r="N408" s="21"/>
      <c r="O408" s="22"/>
    </row>
    <row r="409" spans="13:15" x14ac:dyDescent="0.25">
      <c r="M409" s="11"/>
      <c r="N409" s="21"/>
      <c r="O409" s="22"/>
    </row>
    <row r="410" spans="13:15" x14ac:dyDescent="0.25">
      <c r="M410" s="11"/>
      <c r="N410" s="21"/>
      <c r="O410" s="22"/>
    </row>
    <row r="411" spans="13:15" x14ac:dyDescent="0.25">
      <c r="M411" s="11"/>
      <c r="N411" s="21"/>
      <c r="O411" s="22"/>
    </row>
    <row r="412" spans="13:15" x14ac:dyDescent="0.25">
      <c r="M412" s="11"/>
      <c r="N412" s="21"/>
      <c r="O412" s="22"/>
    </row>
    <row r="413" spans="13:15" x14ac:dyDescent="0.25">
      <c r="M413" s="11"/>
      <c r="N413" s="21"/>
      <c r="O413" s="22"/>
    </row>
    <row r="414" spans="13:15" x14ac:dyDescent="0.25">
      <c r="M414" s="11"/>
      <c r="N414" s="21"/>
      <c r="O414" s="22"/>
    </row>
    <row r="415" spans="13:15" x14ac:dyDescent="0.25">
      <c r="M415" s="11"/>
      <c r="N415" s="21"/>
      <c r="O415" s="22"/>
    </row>
    <row r="416" spans="13:15" x14ac:dyDescent="0.25">
      <c r="M416" s="11"/>
      <c r="N416" s="21"/>
      <c r="O416" s="22"/>
    </row>
    <row r="417" spans="13:15" x14ac:dyDescent="0.25">
      <c r="M417" s="11"/>
      <c r="N417" s="21"/>
      <c r="O417" s="22"/>
    </row>
    <row r="418" spans="13:15" x14ac:dyDescent="0.25">
      <c r="M418" s="11"/>
      <c r="N418" s="21"/>
      <c r="O418" s="22"/>
    </row>
    <row r="419" spans="13:15" x14ac:dyDescent="0.25">
      <c r="M419" s="11"/>
      <c r="N419" s="21"/>
      <c r="O419" s="22"/>
    </row>
    <row r="420" spans="13:15" x14ac:dyDescent="0.25">
      <c r="M420" s="11"/>
      <c r="N420" s="21"/>
      <c r="O420" s="22"/>
    </row>
    <row r="421" spans="13:15" x14ac:dyDescent="0.25">
      <c r="M421" s="11"/>
      <c r="N421" s="21"/>
      <c r="O421" s="22"/>
    </row>
    <row r="422" spans="13:15" x14ac:dyDescent="0.25">
      <c r="M422" s="11"/>
      <c r="N422" s="21"/>
      <c r="O422" s="22"/>
    </row>
    <row r="423" spans="13:15" x14ac:dyDescent="0.25">
      <c r="M423" s="11"/>
      <c r="N423" s="21"/>
      <c r="O423" s="22"/>
    </row>
    <row r="424" spans="13:15" x14ac:dyDescent="0.25">
      <c r="M424" s="11"/>
      <c r="N424" s="21"/>
      <c r="O424" s="22"/>
    </row>
    <row r="425" spans="13:15" x14ac:dyDescent="0.25">
      <c r="M425" s="11"/>
      <c r="N425" s="21"/>
      <c r="O425" s="22"/>
    </row>
    <row r="426" spans="13:15" x14ac:dyDescent="0.25">
      <c r="M426" s="11"/>
      <c r="N426" s="21"/>
      <c r="O426" s="22"/>
    </row>
    <row r="427" spans="13:15" x14ac:dyDescent="0.25">
      <c r="M427" s="11"/>
      <c r="N427" s="21"/>
      <c r="O427" s="22"/>
    </row>
    <row r="428" spans="13:15" x14ac:dyDescent="0.25">
      <c r="M428" s="11"/>
      <c r="N428" s="21"/>
      <c r="O428" s="22"/>
    </row>
    <row r="429" spans="13:15" x14ac:dyDescent="0.25">
      <c r="M429" s="11"/>
      <c r="N429" s="21"/>
      <c r="O429" s="22"/>
    </row>
    <row r="430" spans="13:15" x14ac:dyDescent="0.25">
      <c r="M430" s="11"/>
      <c r="N430" s="21"/>
      <c r="O430" s="22"/>
    </row>
    <row r="431" spans="13:15" x14ac:dyDescent="0.25">
      <c r="M431" s="11"/>
      <c r="N431" s="21"/>
      <c r="O431" s="22"/>
    </row>
    <row r="432" spans="13:15" x14ac:dyDescent="0.25">
      <c r="M432" s="11"/>
      <c r="N432" s="21"/>
      <c r="O432" s="22"/>
    </row>
    <row r="433" spans="13:15" x14ac:dyDescent="0.25">
      <c r="M433" s="11"/>
      <c r="N433" s="21"/>
      <c r="O433" s="22"/>
    </row>
    <row r="434" spans="13:15" x14ac:dyDescent="0.25">
      <c r="M434" s="11"/>
      <c r="N434" s="21"/>
      <c r="O434" s="22"/>
    </row>
    <row r="435" spans="13:15" x14ac:dyDescent="0.25">
      <c r="M435" s="11"/>
      <c r="N435" s="21"/>
      <c r="O435" s="22"/>
    </row>
    <row r="436" spans="13:15" x14ac:dyDescent="0.25">
      <c r="M436" s="11"/>
      <c r="N436" s="21"/>
      <c r="O436" s="22"/>
    </row>
    <row r="437" spans="13:15" x14ac:dyDescent="0.25">
      <c r="M437" s="11"/>
      <c r="N437" s="21"/>
      <c r="O437" s="22"/>
    </row>
  </sheetData>
  <sortState ref="M3:O437">
    <sortCondition ref="N3:N437"/>
    <sortCondition ref="M3:M437"/>
    <sortCondition descending="1" ref="O3:O437"/>
  </sortState>
  <mergeCells count="3">
    <mergeCell ref="A1:E1"/>
    <mergeCell ref="G1:K1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ANOVAs</vt:lpstr>
      <vt:lpstr>SigDiff</vt:lpstr>
      <vt:lpstr>t-Tests</vt:lpstr>
      <vt:lpstr>Moisture</vt:lpstr>
      <vt:lpstr>CrudeProtein</vt:lpstr>
      <vt:lpstr>Lipids</vt:lpstr>
      <vt:lpstr>TotalCHOs</vt:lpstr>
      <vt:lpstr>CrudeFibre</vt:lpstr>
      <vt:lpstr>Ash</vt:lpstr>
      <vt:lpstr>C to N</vt:lpstr>
      <vt:lpstr>Organic N</vt:lpstr>
      <vt:lpstr>Ammonia</vt:lpstr>
      <vt:lpstr>Nitrites</vt:lpstr>
      <vt:lpstr>Nitrates</vt:lpstr>
      <vt:lpstr>RawData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Ng</dc:creator>
  <cp:lastModifiedBy>Timothy Ng</cp:lastModifiedBy>
  <dcterms:created xsi:type="dcterms:W3CDTF">2017-11-07T02:03:25Z</dcterms:created>
  <dcterms:modified xsi:type="dcterms:W3CDTF">2017-12-30T00:32:45Z</dcterms:modified>
</cp:coreProperties>
</file>