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benjaminandrew/Dropbox/01_PhD/Papers/Paper 1 - Iso Model/Draft/Redraft/Final/"/>
    </mc:Choice>
  </mc:AlternateContent>
  <bookViews>
    <workbookView xWindow="0" yWindow="460" windowWidth="24600" windowHeight="15540"/>
  </bookViews>
  <sheets>
    <sheet name="Table S-3" sheetId="3" r:id="rId1"/>
    <sheet name="Table S-4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7" i="3" l="1"/>
  <c r="W10" i="3"/>
  <c r="W13" i="3"/>
  <c r="W16" i="3"/>
  <c r="W19" i="3"/>
  <c r="W22" i="3"/>
  <c r="W25" i="3"/>
  <c r="W26" i="3"/>
  <c r="W6" i="3"/>
  <c r="V7" i="3"/>
  <c r="V10" i="3"/>
  <c r="V13" i="3"/>
  <c r="V16" i="3"/>
  <c r="V19" i="3"/>
  <c r="V22" i="3"/>
  <c r="V25" i="3"/>
  <c r="V26" i="3"/>
  <c r="V6" i="3"/>
  <c r="AD7" i="3"/>
  <c r="AD10" i="3"/>
  <c r="AD13" i="3"/>
  <c r="AD16" i="3"/>
  <c r="AD19" i="3"/>
  <c r="AD22" i="3"/>
  <c r="AD25" i="3"/>
  <c r="AD26" i="3"/>
  <c r="AD6" i="3"/>
  <c r="AC7" i="3"/>
  <c r="AC10" i="3"/>
  <c r="AC13" i="3"/>
  <c r="AC16" i="3"/>
  <c r="AC19" i="3"/>
  <c r="AC22" i="3"/>
  <c r="AC25" i="3"/>
  <c r="AC26" i="3"/>
  <c r="AC6" i="3"/>
  <c r="L7" i="3"/>
  <c r="L26" i="3"/>
  <c r="H26" i="3"/>
  <c r="K26" i="3"/>
  <c r="X26" i="3"/>
  <c r="Y26" i="3"/>
  <c r="H23" i="3"/>
  <c r="H24" i="3"/>
  <c r="H25" i="3"/>
  <c r="B23" i="3"/>
  <c r="B24" i="3"/>
  <c r="B25" i="3"/>
  <c r="J25" i="3"/>
  <c r="L25" i="3"/>
  <c r="H14" i="3"/>
  <c r="H15" i="3"/>
  <c r="H16" i="3"/>
  <c r="B14" i="3"/>
  <c r="B15" i="3"/>
  <c r="B16" i="3"/>
  <c r="J16" i="3"/>
  <c r="L16" i="3"/>
  <c r="H8" i="3"/>
  <c r="H9" i="3"/>
  <c r="H10" i="3"/>
  <c r="B8" i="3"/>
  <c r="B9" i="3"/>
  <c r="B10" i="3"/>
  <c r="J10" i="3"/>
  <c r="L10" i="3"/>
  <c r="H11" i="3"/>
  <c r="H12" i="3"/>
  <c r="H13" i="3"/>
  <c r="B11" i="3"/>
  <c r="B12" i="3"/>
  <c r="B13" i="3"/>
  <c r="J13" i="3"/>
  <c r="L13" i="3"/>
  <c r="H4" i="3"/>
  <c r="H5" i="3"/>
  <c r="H6" i="3"/>
  <c r="B4" i="3"/>
  <c r="B5" i="3"/>
  <c r="B6" i="3"/>
  <c r="J6" i="3"/>
  <c r="L6" i="3"/>
  <c r="H17" i="3"/>
  <c r="H18" i="3"/>
  <c r="H19" i="3"/>
  <c r="B17" i="3"/>
  <c r="B18" i="3"/>
  <c r="B19" i="3"/>
  <c r="J19" i="3"/>
  <c r="L19" i="3"/>
  <c r="H20" i="3"/>
  <c r="H21" i="3"/>
  <c r="H22" i="3"/>
  <c r="B20" i="3"/>
  <c r="B21" i="3"/>
  <c r="B22" i="3"/>
  <c r="J22" i="3"/>
  <c r="L22" i="3"/>
  <c r="AH26" i="3"/>
  <c r="Q26" i="3"/>
  <c r="R26" i="3"/>
  <c r="AE26" i="3"/>
  <c r="E22" i="3"/>
  <c r="G22" i="3"/>
  <c r="E7" i="3"/>
  <c r="G7" i="3"/>
  <c r="E26" i="3"/>
  <c r="G26" i="3"/>
  <c r="E23" i="3"/>
  <c r="G23" i="3"/>
  <c r="E24" i="3"/>
  <c r="G24" i="3"/>
  <c r="E25" i="3"/>
  <c r="G25" i="3"/>
  <c r="O26" i="3"/>
  <c r="AB26" i="3"/>
  <c r="U26" i="3"/>
  <c r="C26" i="3"/>
  <c r="M26" i="3"/>
  <c r="I26" i="3"/>
  <c r="F26" i="3"/>
  <c r="D26" i="3"/>
  <c r="B26" i="3"/>
  <c r="H7" i="3"/>
  <c r="K7" i="3"/>
  <c r="X7" i="3"/>
  <c r="Y7" i="3"/>
  <c r="AH7" i="3"/>
  <c r="Q7" i="3"/>
  <c r="R7" i="3"/>
  <c r="AE7" i="3"/>
  <c r="E21" i="3"/>
  <c r="G21" i="3"/>
  <c r="O7" i="3"/>
  <c r="AB7" i="3"/>
  <c r="U7" i="3"/>
  <c r="C7" i="3"/>
  <c r="M7" i="3"/>
  <c r="I7" i="3"/>
  <c r="F7" i="3"/>
  <c r="D7" i="3"/>
  <c r="B7" i="3"/>
  <c r="K22" i="3"/>
  <c r="X22" i="3"/>
  <c r="Y22" i="3"/>
  <c r="AA22" i="3"/>
  <c r="AJ22" i="3"/>
  <c r="Z22" i="3"/>
  <c r="AI22" i="3"/>
  <c r="AH22" i="3"/>
  <c r="Q22" i="3"/>
  <c r="R22" i="3"/>
  <c r="T22" i="3"/>
  <c r="AG22" i="3"/>
  <c r="S22" i="3"/>
  <c r="AF22" i="3"/>
  <c r="AE22" i="3"/>
  <c r="O22" i="3"/>
  <c r="AB22" i="3"/>
  <c r="U22" i="3"/>
  <c r="E20" i="3"/>
  <c r="G20" i="3"/>
  <c r="P22" i="3"/>
  <c r="C20" i="3"/>
  <c r="C21" i="3"/>
  <c r="C22" i="3"/>
  <c r="N22" i="3"/>
  <c r="M22" i="3"/>
  <c r="I22" i="3"/>
  <c r="F22" i="3"/>
  <c r="D22" i="3"/>
  <c r="I21" i="3"/>
  <c r="F21" i="3"/>
  <c r="D21" i="3"/>
  <c r="I20" i="3"/>
  <c r="F20" i="3"/>
  <c r="D20" i="3"/>
  <c r="K19" i="3"/>
  <c r="X19" i="3"/>
  <c r="Y19" i="3"/>
  <c r="AA19" i="3"/>
  <c r="AJ19" i="3"/>
  <c r="Z19" i="3"/>
  <c r="AI19" i="3"/>
  <c r="AH19" i="3"/>
  <c r="Q19" i="3"/>
  <c r="R19" i="3"/>
  <c r="T19" i="3"/>
  <c r="AG19" i="3"/>
  <c r="S19" i="3"/>
  <c r="AF19" i="3"/>
  <c r="AE19" i="3"/>
  <c r="E17" i="3"/>
  <c r="G17" i="3"/>
  <c r="E18" i="3"/>
  <c r="G18" i="3"/>
  <c r="E19" i="3"/>
  <c r="G19" i="3"/>
  <c r="O19" i="3"/>
  <c r="AB19" i="3"/>
  <c r="U19" i="3"/>
  <c r="P19" i="3"/>
  <c r="C17" i="3"/>
  <c r="C18" i="3"/>
  <c r="C19" i="3"/>
  <c r="N19" i="3"/>
  <c r="M19" i="3"/>
  <c r="I19" i="3"/>
  <c r="F19" i="3"/>
  <c r="D19" i="3"/>
  <c r="I18" i="3"/>
  <c r="F18" i="3"/>
  <c r="D18" i="3"/>
  <c r="I17" i="3"/>
  <c r="F17" i="3"/>
  <c r="D17" i="3"/>
  <c r="K6" i="3"/>
  <c r="X6" i="3"/>
  <c r="Y6" i="3"/>
  <c r="AA6" i="3"/>
  <c r="AJ6" i="3"/>
  <c r="Z6" i="3"/>
  <c r="AI6" i="3"/>
  <c r="AH6" i="3"/>
  <c r="Q6" i="3"/>
  <c r="R6" i="3"/>
  <c r="T6" i="3"/>
  <c r="AG6" i="3"/>
  <c r="S6" i="3"/>
  <c r="AF6" i="3"/>
  <c r="AE6" i="3"/>
  <c r="E4" i="3"/>
  <c r="G4" i="3"/>
  <c r="E5" i="3"/>
  <c r="G5" i="3"/>
  <c r="E6" i="3"/>
  <c r="G6" i="3"/>
  <c r="O6" i="3"/>
  <c r="AB6" i="3"/>
  <c r="U6" i="3"/>
  <c r="P6" i="3"/>
  <c r="C4" i="3"/>
  <c r="C5" i="3"/>
  <c r="C6" i="3"/>
  <c r="N6" i="3"/>
  <c r="M6" i="3"/>
  <c r="I6" i="3"/>
  <c r="F6" i="3"/>
  <c r="D6" i="3"/>
  <c r="I5" i="3"/>
  <c r="F5" i="3"/>
  <c r="D5" i="3"/>
  <c r="I4" i="3"/>
  <c r="F4" i="3"/>
  <c r="D4" i="3"/>
  <c r="K13" i="3"/>
  <c r="X13" i="3"/>
  <c r="Y13" i="3"/>
  <c r="AA13" i="3"/>
  <c r="AJ13" i="3"/>
  <c r="Z13" i="3"/>
  <c r="AI13" i="3"/>
  <c r="AH13" i="3"/>
  <c r="Q13" i="3"/>
  <c r="R13" i="3"/>
  <c r="T13" i="3"/>
  <c r="AG13" i="3"/>
  <c r="S13" i="3"/>
  <c r="AF13" i="3"/>
  <c r="AE13" i="3"/>
  <c r="E11" i="3"/>
  <c r="G11" i="3"/>
  <c r="E12" i="3"/>
  <c r="G12" i="3"/>
  <c r="E13" i="3"/>
  <c r="G13" i="3"/>
  <c r="O13" i="3"/>
  <c r="AB13" i="3"/>
  <c r="U13" i="3"/>
  <c r="P13" i="3"/>
  <c r="C11" i="3"/>
  <c r="C12" i="3"/>
  <c r="C13" i="3"/>
  <c r="N13" i="3"/>
  <c r="M13" i="3"/>
  <c r="I13" i="3"/>
  <c r="F13" i="3"/>
  <c r="D13" i="3"/>
  <c r="I12" i="3"/>
  <c r="F12" i="3"/>
  <c r="D12" i="3"/>
  <c r="I11" i="3"/>
  <c r="F11" i="3"/>
  <c r="D11" i="3"/>
  <c r="K10" i="3"/>
  <c r="X10" i="3"/>
  <c r="Y10" i="3"/>
  <c r="AA10" i="3"/>
  <c r="AJ10" i="3"/>
  <c r="Z10" i="3"/>
  <c r="AI10" i="3"/>
  <c r="AH10" i="3"/>
  <c r="Q10" i="3"/>
  <c r="R10" i="3"/>
  <c r="T10" i="3"/>
  <c r="AG10" i="3"/>
  <c r="S10" i="3"/>
  <c r="AF10" i="3"/>
  <c r="AE10" i="3"/>
  <c r="E8" i="3"/>
  <c r="G8" i="3"/>
  <c r="E9" i="3"/>
  <c r="G9" i="3"/>
  <c r="E10" i="3"/>
  <c r="G10" i="3"/>
  <c r="O10" i="3"/>
  <c r="AB10" i="3"/>
  <c r="U10" i="3"/>
  <c r="P10" i="3"/>
  <c r="C8" i="3"/>
  <c r="C9" i="3"/>
  <c r="C10" i="3"/>
  <c r="N10" i="3"/>
  <c r="M10" i="3"/>
  <c r="I10" i="3"/>
  <c r="F10" i="3"/>
  <c r="D10" i="3"/>
  <c r="I9" i="3"/>
  <c r="F9" i="3"/>
  <c r="D9" i="3"/>
  <c r="I8" i="3"/>
  <c r="F8" i="3"/>
  <c r="D8" i="3"/>
  <c r="K16" i="3"/>
  <c r="X16" i="3"/>
  <c r="Y16" i="3"/>
  <c r="AA16" i="3"/>
  <c r="AJ16" i="3"/>
  <c r="Z16" i="3"/>
  <c r="AI16" i="3"/>
  <c r="AH16" i="3"/>
  <c r="Q16" i="3"/>
  <c r="R16" i="3"/>
  <c r="T16" i="3"/>
  <c r="AG16" i="3"/>
  <c r="S16" i="3"/>
  <c r="AF16" i="3"/>
  <c r="AE16" i="3"/>
  <c r="E14" i="3"/>
  <c r="G14" i="3"/>
  <c r="E15" i="3"/>
  <c r="G15" i="3"/>
  <c r="E16" i="3"/>
  <c r="G16" i="3"/>
  <c r="O16" i="3"/>
  <c r="AB16" i="3"/>
  <c r="U16" i="3"/>
  <c r="P16" i="3"/>
  <c r="C14" i="3"/>
  <c r="C15" i="3"/>
  <c r="C16" i="3"/>
  <c r="N16" i="3"/>
  <c r="M16" i="3"/>
  <c r="I16" i="3"/>
  <c r="F16" i="3"/>
  <c r="D16" i="3"/>
  <c r="I15" i="3"/>
  <c r="F15" i="3"/>
  <c r="D15" i="3"/>
  <c r="I14" i="3"/>
  <c r="F14" i="3"/>
  <c r="D14" i="3"/>
  <c r="K25" i="3"/>
  <c r="X25" i="3"/>
  <c r="Y25" i="3"/>
  <c r="AA25" i="3"/>
  <c r="AJ25" i="3"/>
  <c r="Z25" i="3"/>
  <c r="AI25" i="3"/>
  <c r="AH25" i="3"/>
  <c r="Q25" i="3"/>
  <c r="R25" i="3"/>
  <c r="T25" i="3"/>
  <c r="AG25" i="3"/>
  <c r="S25" i="3"/>
  <c r="AF25" i="3"/>
  <c r="AE25" i="3"/>
  <c r="O25" i="3"/>
  <c r="AB25" i="3"/>
  <c r="U25" i="3"/>
  <c r="P25" i="3"/>
  <c r="C23" i="3"/>
  <c r="C24" i="3"/>
  <c r="C25" i="3"/>
  <c r="N25" i="3"/>
  <c r="M25" i="3"/>
  <c r="I25" i="3"/>
  <c r="F25" i="3"/>
  <c r="D25" i="3"/>
  <c r="I24" i="3"/>
  <c r="F24" i="3"/>
  <c r="D24" i="3"/>
  <c r="I23" i="3"/>
  <c r="F23" i="3"/>
  <c r="D23" i="3"/>
  <c r="S26" i="3"/>
  <c r="AF26" i="3"/>
  <c r="AA26" i="3"/>
  <c r="AJ26" i="3"/>
  <c r="Z26" i="3"/>
  <c r="AI26" i="3"/>
  <c r="T26" i="3"/>
  <c r="AG26" i="3"/>
  <c r="S7" i="3"/>
  <c r="AF7" i="3"/>
  <c r="AA7" i="3"/>
  <c r="AJ7" i="3"/>
  <c r="Z7" i="3"/>
  <c r="AI7" i="3"/>
  <c r="T7" i="3"/>
  <c r="AG7" i="3"/>
</calcChain>
</file>

<file path=xl/sharedStrings.xml><?xml version="1.0" encoding="utf-8"?>
<sst xmlns="http://schemas.openxmlformats.org/spreadsheetml/2006/main" count="837" uniqueCount="150">
  <si>
    <t>Northing (m)</t>
  </si>
  <si>
    <t>Elevation (AHD)</t>
  </si>
  <si>
    <t>Hole ID</t>
  </si>
  <si>
    <t>B813WD1</t>
  </si>
  <si>
    <t>B813WD1A</t>
  </si>
  <si>
    <t>GEMED1</t>
  </si>
  <si>
    <t>O385ED1</t>
  </si>
  <si>
    <t>SOXED3</t>
  </si>
  <si>
    <t>SXFED1</t>
  </si>
  <si>
    <t>X022ED1b</t>
  </si>
  <si>
    <t>X031ED1</t>
  </si>
  <si>
    <t>NaN</t>
  </si>
  <si>
    <t xml:space="preserve"> NaN</t>
  </si>
  <si>
    <t>161020_Cracker_PBL</t>
  </si>
  <si>
    <t xml:space="preserve"> "10/05/17,17:02:39"</t>
  </si>
  <si>
    <t>PollyPrepLine_2HourPrep.vi - 170720</t>
  </si>
  <si>
    <t>JAM</t>
  </si>
  <si>
    <t>171004_7_ISA105586A150V</t>
  </si>
  <si>
    <t xml:space="preserve"> "10/05/17,11:11:01"</t>
  </si>
  <si>
    <t>171004_6_ISA105621150V</t>
  </si>
  <si>
    <t xml:space="preserve"> </t>
  </si>
  <si>
    <t>Cracker_PBL_Cycles_171113</t>
  </si>
  <si>
    <t xml:space="preserve"> 01/04/18,19:16:24</t>
  </si>
  <si>
    <t>PollyPrepLine_SlushT2.vi - 180104</t>
  </si>
  <si>
    <t>Mering_171210</t>
  </si>
  <si>
    <t>andy</t>
  </si>
  <si>
    <t>180104_2_8</t>
  </si>
  <si>
    <t>11L 5417 XC2</t>
  </si>
  <si>
    <t xml:space="preserve"> 12/15/2017,21:27:29</t>
  </si>
  <si>
    <t>PollyPrepLine_SlushT2_beta.vi - 171205</t>
  </si>
  <si>
    <t>171215_2_8</t>
  </si>
  <si>
    <t xml:space="preserve"> "12/14/17,01:31:48"</t>
  </si>
  <si>
    <t>171213_4_8</t>
  </si>
  <si>
    <t xml:space="preserve"> 01/04/18,16:04:46</t>
  </si>
  <si>
    <t>180104_1_7</t>
  </si>
  <si>
    <t xml:space="preserve"> 12/29/17,15:02:37</t>
  </si>
  <si>
    <t>171229_1_7</t>
  </si>
  <si>
    <t xml:space="preserve"> "12/13/17,22:24:31"</t>
  </si>
  <si>
    <t>171213_3_7</t>
  </si>
  <si>
    <t xml:space="preserve"> 01/03/18,05:58:51</t>
  </si>
  <si>
    <t>PollyPrepLine_SlushT2.vi - 180102</t>
  </si>
  <si>
    <t>Mering_171210, data entered manually, file was open</t>
  </si>
  <si>
    <t>180102_5_6</t>
  </si>
  <si>
    <t xml:space="preserve"> 12/14/17,23:43:01</t>
  </si>
  <si>
    <t>171214_3_6</t>
  </si>
  <si>
    <t xml:space="preserve"> "12/13/17,19:17:35"</t>
  </si>
  <si>
    <t>171213_2_6</t>
  </si>
  <si>
    <t xml:space="preserve"> 12/30/17,03:41:25</t>
  </si>
  <si>
    <t>171229_5_5</t>
  </si>
  <si>
    <t xml:space="preserve"> 12/15/2017,18:17:59</t>
  </si>
  <si>
    <t>171215_1_5</t>
  </si>
  <si>
    <t xml:space="preserve"> "12/13/17,16:09:35"</t>
  </si>
  <si>
    <t>171213_1_5</t>
  </si>
  <si>
    <t xml:space="preserve"> 01/03/18,02:51:49</t>
  </si>
  <si>
    <t>180102_4_4</t>
  </si>
  <si>
    <t xml:space="preserve"> 12/16/2017,7:11:34</t>
  </si>
  <si>
    <t>171215_5_4</t>
  </si>
  <si>
    <t xml:space="preserve"> "12/12/17,06:07:26"</t>
  </si>
  <si>
    <t>171211_5_4</t>
  </si>
  <si>
    <t xml:space="preserve"> 01/02/18,23:40:58</t>
  </si>
  <si>
    <t>180102_3_3</t>
  </si>
  <si>
    <t xml:space="preserve"> 12/15/17,02:56:16</t>
  </si>
  <si>
    <t>171214_4_3</t>
  </si>
  <si>
    <t xml:space="preserve"> "12/12/17,02:55:01"</t>
  </si>
  <si>
    <t>171211_4_3</t>
  </si>
  <si>
    <t xml:space="preserve"> 01/02/18,20:28:44</t>
  </si>
  <si>
    <t>180102_2_2</t>
  </si>
  <si>
    <t>29E J71 8871</t>
  </si>
  <si>
    <t xml:space="preserve"> 12/16/2017,0:38:28</t>
  </si>
  <si>
    <t>171215_3_2</t>
  </si>
  <si>
    <t xml:space="preserve"> "12/11/17,23:35:50"</t>
  </si>
  <si>
    <t>171211_3_2</t>
  </si>
  <si>
    <t>VSOM</t>
  </si>
  <si>
    <t>VPDB</t>
  </si>
  <si>
    <t># of analyses</t>
  </si>
  <si>
    <t>comments</t>
  </si>
  <si>
    <t>n</t>
  </si>
  <si>
    <t>D49 stderr</t>
  </si>
  <si>
    <t>D49 (permil)</t>
  </si>
  <si>
    <t>d49 stdev</t>
  </si>
  <si>
    <t>d49 vs VPDB (via WG) (permil)</t>
  </si>
  <si>
    <t>D48 stderr</t>
  </si>
  <si>
    <t>D48 (permil)</t>
  </si>
  <si>
    <t>d48 stdev</t>
  </si>
  <si>
    <t>d48 vs VPDB (via WG) (permil)</t>
  </si>
  <si>
    <t>D47 BS unc</t>
  </si>
  <si>
    <t>D47 ARF acid bootstrapped (permil)</t>
  </si>
  <si>
    <t>D47 stderr</t>
  </si>
  <si>
    <t>D47 ARF acid (permil)</t>
  </si>
  <si>
    <t>d47 stdev</t>
  </si>
  <si>
    <t>d47 vs VPDB (via WG) (permil)</t>
  </si>
  <si>
    <t>d18O stdev</t>
  </si>
  <si>
    <t>d18O vs VPDB (formal) (permil)</t>
  </si>
  <si>
    <t>d18O vs (via WG) (permil)</t>
  </si>
  <si>
    <t>d13C stdev</t>
  </si>
  <si>
    <t>d13C vs VPDB (formal) (permil)</t>
  </si>
  <si>
    <t>d13C vs VPDB (via WG) (permil)</t>
  </si>
  <si>
    <t>Pressure Adjust difference (mV)</t>
  </si>
  <si>
    <t>Bellows Pressure (mbar)</t>
  </si>
  <si>
    <t>Multiport Pressure (mbar)</t>
  </si>
  <si>
    <t>Polly Method</t>
  </si>
  <si>
    <t>Starting analysis number</t>
  </si>
  <si>
    <t>Analysis Date</t>
  </si>
  <si>
    <t>labviewscript</t>
  </si>
  <si>
    <t>prep notes</t>
  </si>
  <si>
    <t>CO2 yield (mbar/mg)</t>
  </si>
  <si>
    <t>CO2 Pressure Gauge 2 (mbar)</t>
  </si>
  <si>
    <t>Transfer time (minutes)</t>
  </si>
  <si>
    <t>Mean GC transfer temperature (C)</t>
  </si>
  <si>
    <t>Post reaction Gauge 1 (mTorr)</t>
  </si>
  <si>
    <t>Pre reaction Gauge 1 (mTorr)</t>
  </si>
  <si>
    <t>Reaction time (minutes)</t>
  </si>
  <si>
    <t>Acid temperature (C)</t>
  </si>
  <si>
    <t>Mass (mg)</t>
  </si>
  <si>
    <t>User</t>
  </si>
  <si>
    <t>Sample ID</t>
  </si>
  <si>
    <t>EX096738</t>
  </si>
  <si>
    <t>EX096653</t>
  </si>
  <si>
    <t>EX096743</t>
  </si>
  <si>
    <t>EX105638</t>
  </si>
  <si>
    <t>EX096728</t>
  </si>
  <si>
    <r>
      <t>δ</t>
    </r>
    <r>
      <rPr>
        <vertAlign val="superscript"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O</t>
    </r>
  </si>
  <si>
    <r>
      <t>δ</t>
    </r>
    <r>
      <rPr>
        <vertAlign val="superscript"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C</t>
    </r>
  </si>
  <si>
    <t>Easting</t>
  </si>
  <si>
    <r>
      <rPr>
        <sz val="12"/>
        <color theme="1"/>
        <rFont val="Calibri"/>
        <family val="2"/>
      </rPr>
      <t>δ</t>
    </r>
    <r>
      <rPr>
        <vertAlign val="superscript"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O (</t>
    </r>
    <r>
      <rPr>
        <sz val="12"/>
        <color theme="1"/>
        <rFont val="Calibri"/>
        <family val="2"/>
      </rPr>
      <t>‰)</t>
    </r>
  </si>
  <si>
    <t>VSMOW</t>
  </si>
  <si>
    <t>ARF</t>
  </si>
  <si>
    <r>
      <t>Δ</t>
    </r>
    <r>
      <rPr>
        <vertAlign val="subscript"/>
        <sz val="12"/>
        <color theme="1"/>
        <rFont val="Calibri"/>
        <family val="2"/>
        <scheme val="minor"/>
      </rPr>
      <t>47</t>
    </r>
    <r>
      <rPr>
        <sz val="12"/>
        <color theme="1"/>
        <rFont val="Calibri"/>
        <family val="2"/>
        <scheme val="minor"/>
      </rPr>
      <t xml:space="preserve"> (‰)</t>
    </r>
  </si>
  <si>
    <r>
      <t>δ</t>
    </r>
    <r>
      <rPr>
        <vertAlign val="superscript"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O (‰)</t>
    </r>
  </si>
  <si>
    <r>
      <t>Δ</t>
    </r>
    <r>
      <rPr>
        <vertAlign val="subscript"/>
        <sz val="12"/>
        <color theme="1"/>
        <rFont val="Calibri"/>
        <family val="2"/>
        <scheme val="minor"/>
      </rPr>
      <t>47</t>
    </r>
  </si>
  <si>
    <t>Temperature Calibration of Bonifacie et al. (2017)</t>
  </si>
  <si>
    <t>Temperature</t>
  </si>
  <si>
    <t>Temperature Calibration of Kluge et al. (2015)</t>
  </si>
  <si>
    <t>T (K)</t>
  </si>
  <si>
    <t>T (°C)</t>
  </si>
  <si>
    <t>Temperature error</t>
  </si>
  <si>
    <r>
      <t>δ</t>
    </r>
    <r>
      <rPr>
        <vertAlign val="superscript"/>
        <sz val="12"/>
        <color theme="1"/>
        <rFont val="Calibri (Body)"/>
      </rPr>
      <t>18</t>
    </r>
    <r>
      <rPr>
        <sz val="12"/>
        <color theme="1"/>
        <rFont val="Calibri"/>
        <family val="2"/>
        <scheme val="minor"/>
      </rPr>
      <t>O</t>
    </r>
    <r>
      <rPr>
        <vertAlign val="subscript"/>
        <sz val="12"/>
        <color theme="1"/>
        <rFont val="Calibri (Body)"/>
      </rPr>
      <t>fluid</t>
    </r>
    <r>
      <rPr>
        <sz val="12"/>
        <color theme="1"/>
        <rFont val="Calibri (Body)"/>
      </rPr>
      <t xml:space="preserve"> (</t>
    </r>
    <r>
      <rPr>
        <sz val="12"/>
        <color theme="1"/>
        <rFont val="Calibri"/>
        <family val="2"/>
        <scheme val="minor"/>
      </rPr>
      <t>‰)</t>
    </r>
  </si>
  <si>
    <r>
      <t>δ</t>
    </r>
    <r>
      <rPr>
        <vertAlign val="superscript"/>
        <sz val="12"/>
        <color theme="1"/>
        <rFont val="Calibri (Body)"/>
      </rPr>
      <t>18</t>
    </r>
    <r>
      <rPr>
        <sz val="12"/>
        <color theme="1"/>
        <rFont val="Calibri"/>
        <family val="2"/>
        <scheme val="minor"/>
      </rPr>
      <t>O</t>
    </r>
    <r>
      <rPr>
        <vertAlign val="subscript"/>
        <sz val="12"/>
        <color theme="1"/>
        <rFont val="Calibri (Body)"/>
      </rPr>
      <t>fluid</t>
    </r>
    <r>
      <rPr>
        <sz val="12"/>
        <color theme="1"/>
        <rFont val="Calibri"/>
        <family val="2"/>
        <scheme val="minor"/>
      </rPr>
      <t xml:space="preserve"> range</t>
    </r>
  </si>
  <si>
    <t>pos.  (‰) VSMOW</t>
  </si>
  <si>
    <t>neg.  (‰) VSMOW</t>
  </si>
  <si>
    <t>pos. (°C)</t>
  </si>
  <si>
    <t>neg. (°C)</t>
  </si>
  <si>
    <t>Sample means</t>
  </si>
  <si>
    <t>Sample No.</t>
  </si>
  <si>
    <t>EX105621</t>
  </si>
  <si>
    <t>EX105586A</t>
  </si>
  <si>
    <r>
      <t>α</t>
    </r>
    <r>
      <rPr>
        <vertAlign val="subscript"/>
        <sz val="12"/>
        <color theme="1"/>
        <rFont val="Calibri (Body)"/>
      </rPr>
      <t>dol-H2O</t>
    </r>
  </si>
  <si>
    <r>
      <t>pos. α</t>
    </r>
    <r>
      <rPr>
        <vertAlign val="subscript"/>
        <sz val="12"/>
        <color theme="1"/>
        <rFont val="Calibri (Body)"/>
      </rPr>
      <t>dol-H2O</t>
    </r>
  </si>
  <si>
    <r>
      <t>neg. α</t>
    </r>
    <r>
      <rPr>
        <vertAlign val="subscript"/>
        <sz val="12"/>
        <color theme="1"/>
        <rFont val="Calibri (Body)"/>
      </rPr>
      <t>dol-H2O</t>
    </r>
  </si>
  <si>
    <t>Dolomit-Water α of Horita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</si>
</sst>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  <scheme val="minor"/>
    </font>
    <font>
      <vertAlign val="subscript"/>
      <sz val="12"/>
      <color theme="1"/>
      <name val="Calibri (Body)"/>
    </font>
    <font>
      <vertAlign val="superscript"/>
      <sz val="12"/>
      <color theme="1"/>
      <name val="Calibri (Body)"/>
    </font>
    <font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</cellStyleXfs>
  <cellXfs count="85">
    <xf numFmtId="0" fontId="0" fillId="0" borderId="0" xfId="0"/>
    <xf numFmtId="0" fontId="21" fillId="0" borderId="0" xfId="42" applyFont="1"/>
    <xf numFmtId="165" fontId="21" fillId="0" borderId="0" xfId="42" applyNumberFormat="1" applyFont="1"/>
    <xf numFmtId="1" fontId="21" fillId="0" borderId="0" xfId="42" applyNumberFormat="1" applyFont="1"/>
    <xf numFmtId="164" fontId="21" fillId="0" borderId="0" xfId="42" applyNumberFormat="1" applyFont="1"/>
    <xf numFmtId="0" fontId="21" fillId="0" borderId="17" xfId="42" applyFont="1" applyBorder="1"/>
    <xf numFmtId="0" fontId="21" fillId="0" borderId="16" xfId="42" applyFont="1" applyBorder="1"/>
    <xf numFmtId="0" fontId="21" fillId="0" borderId="15" xfId="42" applyFont="1" applyBorder="1"/>
    <xf numFmtId="165" fontId="21" fillId="0" borderId="16" xfId="42" applyNumberFormat="1" applyFont="1" applyBorder="1"/>
    <xf numFmtId="1" fontId="21" fillId="0" borderId="17" xfId="42" applyNumberFormat="1" applyFont="1" applyBorder="1"/>
    <xf numFmtId="1" fontId="21" fillId="0" borderId="16" xfId="42" applyNumberFormat="1" applyFont="1" applyBorder="1"/>
    <xf numFmtId="164" fontId="21" fillId="0" borderId="16" xfId="42" applyNumberFormat="1" applyFont="1" applyBorder="1"/>
    <xf numFmtId="164" fontId="21" fillId="0" borderId="15" xfId="42" applyNumberFormat="1" applyFont="1" applyBorder="1"/>
    <xf numFmtId="165" fontId="21" fillId="0" borderId="17" xfId="42" applyNumberFormat="1" applyFont="1" applyBorder="1"/>
    <xf numFmtId="165" fontId="21" fillId="0" borderId="15" xfId="42" applyNumberFormat="1" applyFont="1" applyBorder="1"/>
    <xf numFmtId="0" fontId="21" fillId="0" borderId="14" xfId="42" applyFont="1" applyBorder="1"/>
    <xf numFmtId="0" fontId="21" fillId="0" borderId="0" xfId="42" applyFont="1" applyBorder="1"/>
    <xf numFmtId="0" fontId="21" fillId="0" borderId="13" xfId="42" applyFont="1" applyBorder="1"/>
    <xf numFmtId="165" fontId="21" fillId="0" borderId="0" xfId="42" applyNumberFormat="1" applyFont="1" applyBorder="1"/>
    <xf numFmtId="1" fontId="21" fillId="0" borderId="14" xfId="42" applyNumberFormat="1" applyFont="1" applyBorder="1"/>
    <xf numFmtId="1" fontId="21" fillId="0" borderId="0" xfId="42" applyNumberFormat="1" applyFont="1" applyBorder="1"/>
    <xf numFmtId="164" fontId="21" fillId="0" borderId="0" xfId="42" applyNumberFormat="1" applyFont="1" applyBorder="1"/>
    <xf numFmtId="164" fontId="21" fillId="0" borderId="13" xfId="42" applyNumberFormat="1" applyFont="1" applyBorder="1"/>
    <xf numFmtId="165" fontId="21" fillId="0" borderId="14" xfId="42" applyNumberFormat="1" applyFont="1" applyBorder="1"/>
    <xf numFmtId="165" fontId="21" fillId="0" borderId="13" xfId="42" applyNumberFormat="1" applyFont="1" applyBorder="1"/>
    <xf numFmtId="0" fontId="21" fillId="0" borderId="12" xfId="42" applyFont="1" applyBorder="1"/>
    <xf numFmtId="165" fontId="21" fillId="0" borderId="11" xfId="42" applyNumberFormat="1" applyFont="1" applyBorder="1"/>
    <xf numFmtId="165" fontId="21" fillId="0" borderId="10" xfId="42" applyNumberFormat="1" applyFont="1" applyBorder="1"/>
    <xf numFmtId="0" fontId="21" fillId="0" borderId="11" xfId="42" applyFont="1" applyBorder="1"/>
    <xf numFmtId="0" fontId="21" fillId="0" borderId="10" xfId="42" applyFont="1" applyBorder="1"/>
    <xf numFmtId="1" fontId="21" fillId="0" borderId="12" xfId="42" applyNumberFormat="1" applyFont="1" applyBorder="1"/>
    <xf numFmtId="1" fontId="21" fillId="0" borderId="11" xfId="42" applyNumberFormat="1" applyFont="1" applyBorder="1"/>
    <xf numFmtId="164" fontId="21" fillId="0" borderId="11" xfId="42" applyNumberFormat="1" applyFont="1" applyBorder="1"/>
    <xf numFmtId="164" fontId="21" fillId="0" borderId="10" xfId="42" applyNumberFormat="1" applyFont="1" applyBorder="1"/>
    <xf numFmtId="165" fontId="21" fillId="0" borderId="12" xfId="42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18" xfId="42" applyFont="1" applyBorder="1"/>
    <xf numFmtId="165" fontId="21" fillId="0" borderId="19" xfId="42" applyNumberFormat="1" applyFont="1" applyBorder="1"/>
    <xf numFmtId="165" fontId="21" fillId="0" borderId="20" xfId="42" applyNumberFormat="1" applyFont="1" applyBorder="1"/>
    <xf numFmtId="0" fontId="21" fillId="0" borderId="19" xfId="42" applyFont="1" applyBorder="1"/>
    <xf numFmtId="0" fontId="21" fillId="0" borderId="20" xfId="42" applyFont="1" applyBorder="1"/>
    <xf numFmtId="1" fontId="21" fillId="0" borderId="18" xfId="42" applyNumberFormat="1" applyFont="1" applyBorder="1"/>
    <xf numFmtId="1" fontId="21" fillId="0" borderId="19" xfId="42" applyNumberFormat="1" applyFont="1" applyBorder="1"/>
    <xf numFmtId="164" fontId="21" fillId="0" borderId="19" xfId="42" applyNumberFormat="1" applyFont="1" applyBorder="1"/>
    <xf numFmtId="165" fontId="21" fillId="0" borderId="18" xfId="42" applyNumberFormat="1" applyFont="1" applyBorder="1"/>
    <xf numFmtId="0" fontId="4" fillId="0" borderId="19" xfId="42" applyFont="1" applyFill="1" applyBorder="1"/>
    <xf numFmtId="164" fontId="21" fillId="0" borderId="0" xfId="0" applyNumberFormat="1" applyFont="1" applyAlignment="1">
      <alignment horizontal="center"/>
    </xf>
    <xf numFmtId="0" fontId="21" fillId="0" borderId="0" xfId="42" applyFont="1" applyBorder="1" applyAlignment="1">
      <alignment horizontal="center"/>
    </xf>
    <xf numFmtId="1" fontId="3" fillId="0" borderId="14" xfId="42" applyNumberFormat="1" applyFont="1" applyBorder="1"/>
    <xf numFmtId="1" fontId="3" fillId="0" borderId="0" xfId="42" applyNumberFormat="1" applyFont="1" applyBorder="1"/>
    <xf numFmtId="0" fontId="21" fillId="0" borderId="16" xfId="42" applyFont="1" applyBorder="1" applyAlignment="1">
      <alignment horizontal="center"/>
    </xf>
    <xf numFmtId="0" fontId="3" fillId="0" borderId="0" xfId="42" applyFont="1" applyBorder="1"/>
    <xf numFmtId="164" fontId="3" fillId="0" borderId="0" xfId="42" applyNumberFormat="1" applyFont="1" applyBorder="1"/>
    <xf numFmtId="164" fontId="3" fillId="0" borderId="0" xfId="42" applyNumberFormat="1" applyFont="1" applyBorder="1" applyAlignment="1">
      <alignment horizontal="center"/>
    </xf>
    <xf numFmtId="164" fontId="3" fillId="0" borderId="16" xfId="42" applyNumberFormat="1" applyFont="1" applyBorder="1" applyAlignment="1">
      <alignment horizontal="center"/>
    </xf>
    <xf numFmtId="0" fontId="2" fillId="0" borderId="17" xfId="42" applyFont="1" applyBorder="1"/>
    <xf numFmtId="0" fontId="2" fillId="0" borderId="0" xfId="42" applyFont="1"/>
    <xf numFmtId="0" fontId="2" fillId="0" borderId="14" xfId="42" applyFont="1" applyBorder="1"/>
    <xf numFmtId="0" fontId="2" fillId="0" borderId="12" xfId="42" applyFont="1" applyBorder="1"/>
    <xf numFmtId="0" fontId="0" fillId="0" borderId="18" xfId="42" applyFont="1" applyBorder="1"/>
    <xf numFmtId="0" fontId="2" fillId="0" borderId="19" xfId="42" applyFont="1" applyBorder="1"/>
    <xf numFmtId="165" fontId="27" fillId="0" borderId="17" xfId="42" applyNumberFormat="1" applyFont="1" applyBorder="1" applyAlignment="1">
      <alignment horizontal="center"/>
    </xf>
    <xf numFmtId="165" fontId="27" fillId="0" borderId="16" xfId="42" applyNumberFormat="1" applyFont="1" applyBorder="1" applyAlignment="1">
      <alignment horizontal="center"/>
    </xf>
    <xf numFmtId="165" fontId="27" fillId="0" borderId="15" xfId="42" applyNumberFormat="1" applyFont="1" applyBorder="1" applyAlignment="1">
      <alignment horizontal="center"/>
    </xf>
    <xf numFmtId="165" fontId="21" fillId="0" borderId="12" xfId="42" applyNumberFormat="1" applyFont="1" applyBorder="1" applyAlignment="1">
      <alignment horizontal="center"/>
    </xf>
    <xf numFmtId="165" fontId="21" fillId="0" borderId="11" xfId="42" applyNumberFormat="1" applyFont="1" applyBorder="1" applyAlignment="1">
      <alignment horizontal="center"/>
    </xf>
    <xf numFmtId="165" fontId="21" fillId="0" borderId="10" xfId="42" applyNumberFormat="1" applyFont="1" applyBorder="1" applyAlignment="1">
      <alignment horizontal="center"/>
    </xf>
    <xf numFmtId="0" fontId="2" fillId="0" borderId="22" xfId="42" applyFont="1" applyBorder="1"/>
    <xf numFmtId="0" fontId="2" fillId="0" borderId="23" xfId="42" applyFont="1" applyBorder="1"/>
    <xf numFmtId="0" fontId="2" fillId="0" borderId="18" xfId="42" applyNumberFormat="1" applyFont="1" applyBorder="1" applyAlignment="1">
      <alignment horizontal="left"/>
    </xf>
    <xf numFmtId="0" fontId="21" fillId="0" borderId="19" xfId="42" applyNumberFormat="1" applyFont="1" applyBorder="1" applyAlignment="1">
      <alignment horizontal="left"/>
    </xf>
    <xf numFmtId="0" fontId="21" fillId="0" borderId="20" xfId="42" applyNumberFormat="1" applyFont="1" applyBorder="1" applyAlignment="1">
      <alignment horizontal="left"/>
    </xf>
    <xf numFmtId="0" fontId="21" fillId="0" borderId="11" xfId="42" applyFont="1" applyBorder="1" applyAlignment="1">
      <alignment horizontal="center"/>
    </xf>
    <xf numFmtId="0" fontId="2" fillId="0" borderId="18" xfId="42" applyFont="1" applyBorder="1" applyAlignment="1">
      <alignment horizontal="center"/>
    </xf>
    <xf numFmtId="0" fontId="21" fillId="0" borderId="19" xfId="42" applyFont="1" applyBorder="1" applyAlignment="1">
      <alignment horizontal="center"/>
    </xf>
    <xf numFmtId="0" fontId="21" fillId="0" borderId="20" xfId="42" applyFont="1" applyBorder="1" applyAlignment="1">
      <alignment horizontal="center"/>
    </xf>
    <xf numFmtId="1" fontId="3" fillId="0" borderId="21" xfId="42" applyNumberFormat="1" applyFont="1" applyBorder="1" applyAlignment="1">
      <alignment horizontal="left"/>
    </xf>
    <xf numFmtId="1" fontId="21" fillId="0" borderId="21" xfId="42" applyNumberFormat="1" applyFont="1" applyBorder="1" applyAlignment="1">
      <alignment horizontal="left"/>
    </xf>
    <xf numFmtId="1" fontId="3" fillId="0" borderId="17" xfId="42" applyNumberFormat="1" applyFont="1" applyBorder="1" applyAlignment="1">
      <alignment horizontal="center"/>
    </xf>
    <xf numFmtId="1" fontId="21" fillId="0" borderId="16" xfId="42" applyNumberFormat="1" applyFont="1" applyBorder="1" applyAlignment="1">
      <alignment horizontal="center"/>
    </xf>
    <xf numFmtId="0" fontId="3" fillId="0" borderId="16" xfId="42" applyFont="1" applyBorder="1" applyAlignment="1">
      <alignment horizontal="center"/>
    </xf>
    <xf numFmtId="0" fontId="21" fillId="0" borderId="16" xfId="42" applyFont="1" applyBorder="1" applyAlignment="1">
      <alignment horizontal="center"/>
    </xf>
    <xf numFmtId="164" fontId="3" fillId="0" borderId="16" xfId="42" applyNumberFormat="1" applyFont="1" applyBorder="1" applyAlignment="1">
      <alignment horizontal="center"/>
    </xf>
    <xf numFmtId="164" fontId="21" fillId="0" borderId="15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abSelected="1" workbookViewId="0">
      <selection activeCell="T11" sqref="T11"/>
    </sheetView>
  </sheetViews>
  <sheetFormatPr baseColWidth="10" defaultColWidth="12.5" defaultRowHeight="16" x14ac:dyDescent="0.2"/>
  <cols>
    <col min="1" max="1" width="13.5" style="57" bestFit="1" customWidth="1"/>
    <col min="2" max="2" width="27.5" style="1" bestFit="1" customWidth="1"/>
    <col min="3" max="10" width="12.5" style="1"/>
    <col min="11" max="12" width="12.5" style="2"/>
    <col min="13" max="16" width="12.5" style="1"/>
    <col min="17" max="18" width="12.5" style="3"/>
    <col min="19" max="20" width="12.5" style="1"/>
    <col min="21" max="21" width="12.5" style="4"/>
    <col min="22" max="22" width="16" style="4" bestFit="1" customWidth="1"/>
    <col min="23" max="23" width="16.1640625" style="4" bestFit="1" customWidth="1"/>
    <col min="24" max="27" width="12.5" style="3"/>
    <col min="28" max="28" width="12.5" style="4"/>
    <col min="29" max="29" width="16" style="4" bestFit="1" customWidth="1"/>
    <col min="30" max="30" width="16.1640625" style="4" bestFit="1" customWidth="1"/>
    <col min="31" max="31" width="9.5" style="1" customWidth="1"/>
    <col min="32" max="33" width="10.6640625" style="1" bestFit="1" customWidth="1"/>
    <col min="34" max="34" width="9.5" style="1" customWidth="1"/>
    <col min="35" max="36" width="10.6640625" style="1" bestFit="1" customWidth="1"/>
    <col min="37" max="37" width="12.5" style="1"/>
    <col min="38" max="38" width="10" style="1" customWidth="1"/>
    <col min="39" max="60" width="12.5" style="1"/>
    <col min="61" max="61" width="30.6640625" style="1" bestFit="1" customWidth="1"/>
    <col min="62" max="64" width="12.5" style="1"/>
    <col min="65" max="65" width="21.5" style="1" bestFit="1" customWidth="1"/>
    <col min="66" max="16384" width="12.5" style="1"/>
  </cols>
  <sheetData>
    <row r="1" spans="1:77" x14ac:dyDescent="0.2">
      <c r="B1" s="73"/>
      <c r="C1" s="73"/>
      <c r="D1" s="73"/>
      <c r="E1" s="73"/>
      <c r="F1" s="73"/>
      <c r="G1" s="73"/>
      <c r="H1" s="73"/>
      <c r="I1" s="73"/>
      <c r="J1" s="70" t="s">
        <v>142</v>
      </c>
      <c r="K1" s="71"/>
      <c r="L1" s="71"/>
      <c r="M1" s="71"/>
      <c r="N1" s="71"/>
      <c r="O1" s="71"/>
      <c r="P1" s="72"/>
      <c r="Q1" s="77" t="s">
        <v>132</v>
      </c>
      <c r="R1" s="78"/>
      <c r="S1" s="78"/>
      <c r="T1" s="78"/>
      <c r="U1" s="78"/>
      <c r="V1" s="78"/>
      <c r="W1" s="78"/>
      <c r="X1" s="77" t="s">
        <v>130</v>
      </c>
      <c r="Y1" s="78"/>
      <c r="Z1" s="78"/>
      <c r="AA1" s="78"/>
      <c r="AB1" s="78"/>
      <c r="AC1" s="78"/>
      <c r="AD1" s="78"/>
      <c r="AE1" s="74" t="s">
        <v>149</v>
      </c>
      <c r="AF1" s="75"/>
      <c r="AG1" s="75"/>
      <c r="AH1" s="75"/>
      <c r="AI1" s="75"/>
      <c r="AJ1" s="76"/>
    </row>
    <row r="2" spans="1:77" ht="20" x14ac:dyDescent="0.25">
      <c r="A2" s="68" t="s">
        <v>115</v>
      </c>
      <c r="B2" s="56" t="s">
        <v>143</v>
      </c>
      <c r="C2" s="51" t="s">
        <v>122</v>
      </c>
      <c r="D2" s="51"/>
      <c r="E2" s="51" t="s">
        <v>128</v>
      </c>
      <c r="F2" s="51"/>
      <c r="G2" s="51" t="s">
        <v>128</v>
      </c>
      <c r="H2" s="51" t="s">
        <v>127</v>
      </c>
      <c r="I2" s="7"/>
      <c r="J2" s="5" t="s">
        <v>74</v>
      </c>
      <c r="K2" s="51" t="s">
        <v>129</v>
      </c>
      <c r="L2" s="8"/>
      <c r="M2" s="51" t="s">
        <v>122</v>
      </c>
      <c r="N2" s="51"/>
      <c r="O2" s="51" t="s">
        <v>121</v>
      </c>
      <c r="P2" s="7"/>
      <c r="Q2" s="79" t="s">
        <v>131</v>
      </c>
      <c r="R2" s="80"/>
      <c r="S2" s="81" t="s">
        <v>135</v>
      </c>
      <c r="T2" s="82"/>
      <c r="U2" s="55" t="s">
        <v>136</v>
      </c>
      <c r="V2" s="83" t="s">
        <v>137</v>
      </c>
      <c r="W2" s="84"/>
      <c r="X2" s="79" t="s">
        <v>131</v>
      </c>
      <c r="Y2" s="80"/>
      <c r="Z2" s="81" t="s">
        <v>135</v>
      </c>
      <c r="AA2" s="82"/>
      <c r="AB2" s="55" t="s">
        <v>136</v>
      </c>
      <c r="AC2" s="83" t="s">
        <v>137</v>
      </c>
      <c r="AD2" s="84"/>
      <c r="AE2" s="62" t="s">
        <v>146</v>
      </c>
      <c r="AF2" s="63" t="s">
        <v>147</v>
      </c>
      <c r="AG2" s="64" t="s">
        <v>148</v>
      </c>
      <c r="AH2" s="62" t="s">
        <v>146</v>
      </c>
      <c r="AI2" s="63" t="s">
        <v>147</v>
      </c>
      <c r="AJ2" s="64" t="s">
        <v>148</v>
      </c>
    </row>
    <row r="3" spans="1:77" x14ac:dyDescent="0.2">
      <c r="A3" s="69"/>
      <c r="B3" s="15"/>
      <c r="C3" s="48" t="s">
        <v>73</v>
      </c>
      <c r="D3" s="48"/>
      <c r="E3" s="48" t="s">
        <v>73</v>
      </c>
      <c r="F3" s="48"/>
      <c r="G3" s="48" t="s">
        <v>72</v>
      </c>
      <c r="H3" s="48" t="s">
        <v>126</v>
      </c>
      <c r="I3" s="17"/>
      <c r="J3" s="15"/>
      <c r="K3" s="48" t="s">
        <v>126</v>
      </c>
      <c r="L3" s="18"/>
      <c r="M3" s="48" t="s">
        <v>73</v>
      </c>
      <c r="N3" s="48"/>
      <c r="O3" s="48" t="s">
        <v>72</v>
      </c>
      <c r="P3" s="17"/>
      <c r="Q3" s="49" t="s">
        <v>133</v>
      </c>
      <c r="R3" s="50" t="s">
        <v>134</v>
      </c>
      <c r="S3" s="52" t="s">
        <v>140</v>
      </c>
      <c r="T3" s="52" t="s">
        <v>141</v>
      </c>
      <c r="U3" s="54" t="s">
        <v>125</v>
      </c>
      <c r="V3" s="53" t="s">
        <v>138</v>
      </c>
      <c r="W3" s="53" t="s">
        <v>139</v>
      </c>
      <c r="X3" s="49" t="s">
        <v>133</v>
      </c>
      <c r="Y3" s="50" t="s">
        <v>134</v>
      </c>
      <c r="Z3" s="52" t="s">
        <v>140</v>
      </c>
      <c r="AA3" s="52" t="s">
        <v>141</v>
      </c>
      <c r="AB3" s="54" t="s">
        <v>125</v>
      </c>
      <c r="AC3" s="53" t="s">
        <v>138</v>
      </c>
      <c r="AD3" s="53" t="s">
        <v>139</v>
      </c>
      <c r="AE3" s="65"/>
      <c r="AF3" s="66"/>
      <c r="AG3" s="67"/>
      <c r="AH3" s="65"/>
      <c r="AI3" s="66"/>
      <c r="AJ3" s="67"/>
      <c r="AK3" s="61" t="s">
        <v>143</v>
      </c>
      <c r="AL3" s="40" t="s">
        <v>114</v>
      </c>
      <c r="AM3" s="40" t="s">
        <v>113</v>
      </c>
      <c r="AN3" s="40" t="s">
        <v>112</v>
      </c>
      <c r="AO3" s="40" t="s">
        <v>111</v>
      </c>
      <c r="AP3" s="40" t="s">
        <v>110</v>
      </c>
      <c r="AQ3" s="40" t="s">
        <v>109</v>
      </c>
      <c r="AR3" s="40" t="s">
        <v>108</v>
      </c>
      <c r="AS3" s="40" t="s">
        <v>107</v>
      </c>
      <c r="AT3" s="40" t="s">
        <v>106</v>
      </c>
      <c r="AU3" s="40" t="s">
        <v>105</v>
      </c>
      <c r="AV3" s="40" t="s">
        <v>104</v>
      </c>
      <c r="AW3" s="40" t="s">
        <v>103</v>
      </c>
      <c r="AX3" s="40" t="s">
        <v>102</v>
      </c>
      <c r="AY3" s="40" t="s">
        <v>101</v>
      </c>
      <c r="AZ3" s="40" t="s">
        <v>100</v>
      </c>
      <c r="BA3" s="40" t="s">
        <v>99</v>
      </c>
      <c r="BB3" s="40" t="s">
        <v>98</v>
      </c>
      <c r="BC3" s="40" t="s">
        <v>97</v>
      </c>
      <c r="BD3" s="40" t="s">
        <v>96</v>
      </c>
      <c r="BE3" s="40" t="s">
        <v>95</v>
      </c>
      <c r="BF3" s="40" t="s">
        <v>94</v>
      </c>
      <c r="BG3" s="40" t="s">
        <v>93</v>
      </c>
      <c r="BH3" s="40" t="s">
        <v>92</v>
      </c>
      <c r="BI3" s="40" t="s">
        <v>91</v>
      </c>
      <c r="BJ3" s="40" t="s">
        <v>90</v>
      </c>
      <c r="BK3" s="40" t="s">
        <v>89</v>
      </c>
      <c r="BL3" s="40" t="s">
        <v>88</v>
      </c>
      <c r="BM3" s="40" t="s">
        <v>87</v>
      </c>
      <c r="BN3" s="40" t="s">
        <v>86</v>
      </c>
      <c r="BO3" s="40" t="s">
        <v>85</v>
      </c>
      <c r="BP3" s="40" t="s">
        <v>84</v>
      </c>
      <c r="BQ3" s="40" t="s">
        <v>83</v>
      </c>
      <c r="BR3" s="40" t="s">
        <v>82</v>
      </c>
      <c r="BS3" s="40" t="s">
        <v>81</v>
      </c>
      <c r="BT3" s="40" t="s">
        <v>80</v>
      </c>
      <c r="BU3" s="40" t="s">
        <v>79</v>
      </c>
      <c r="BV3" s="40" t="s">
        <v>78</v>
      </c>
      <c r="BW3" s="40" t="s">
        <v>77</v>
      </c>
      <c r="BX3" s="40" t="s">
        <v>76</v>
      </c>
      <c r="BY3" s="41" t="s">
        <v>75</v>
      </c>
    </row>
    <row r="4" spans="1:77" x14ac:dyDescent="0.2">
      <c r="A4" s="56" t="s">
        <v>119</v>
      </c>
      <c r="B4" s="5" t="str">
        <f>AK4</f>
        <v>171213_2_6</v>
      </c>
      <c r="C4" s="8">
        <f>BE4</f>
        <v>-3.8534999999999999</v>
      </c>
      <c r="D4" s="8">
        <f>BF4</f>
        <v>4.6220000000000002E-3</v>
      </c>
      <c r="E4" s="8">
        <f>BH4</f>
        <v>-17.584700000000002</v>
      </c>
      <c r="F4" s="8">
        <f>BI4</f>
        <v>7.5728999999999996E-3</v>
      </c>
      <c r="G4" s="8">
        <f>E4*1.03092+30.92</f>
        <v>12.791581076</v>
      </c>
      <c r="H4" s="8">
        <f>BL4</f>
        <v>0.28369</v>
      </c>
      <c r="I4" s="14">
        <f>BM4</f>
        <v>7.7146000000000003E-3</v>
      </c>
      <c r="J4" s="5"/>
      <c r="K4" s="8"/>
      <c r="L4" s="8"/>
      <c r="M4" s="6"/>
      <c r="N4" s="6"/>
      <c r="O4" s="6"/>
      <c r="P4" s="7"/>
      <c r="Q4" s="9"/>
      <c r="R4" s="10"/>
      <c r="S4" s="6"/>
      <c r="T4" s="6"/>
      <c r="U4" s="11"/>
      <c r="V4" s="11"/>
      <c r="W4" s="12"/>
      <c r="X4" s="9"/>
      <c r="Y4" s="10"/>
      <c r="Z4" s="10"/>
      <c r="AA4" s="10"/>
      <c r="AB4" s="11"/>
      <c r="AC4" s="11"/>
      <c r="AD4" s="12"/>
      <c r="AE4" s="13"/>
      <c r="AF4" s="8"/>
      <c r="AG4" s="14"/>
      <c r="AH4" s="13"/>
      <c r="AI4" s="8"/>
      <c r="AJ4" s="14"/>
      <c r="AK4" s="6" t="s">
        <v>46</v>
      </c>
      <c r="AL4" s="6" t="s">
        <v>25</v>
      </c>
      <c r="AM4" s="6">
        <v>6.6840000000000002</v>
      </c>
      <c r="AN4" s="6">
        <v>89.227999999999994</v>
      </c>
      <c r="AO4" s="6">
        <v>600</v>
      </c>
      <c r="AP4" s="6">
        <v>1.9034</v>
      </c>
      <c r="AQ4" s="6">
        <v>22.9985</v>
      </c>
      <c r="AR4" s="6">
        <v>-21.5382</v>
      </c>
      <c r="AS4" s="6">
        <v>1200</v>
      </c>
      <c r="AT4" s="6">
        <v>47.902000000000001</v>
      </c>
      <c r="AU4" s="6">
        <v>7.1666999999999996</v>
      </c>
      <c r="AV4" s="6" t="s">
        <v>24</v>
      </c>
      <c r="AW4" s="6" t="s">
        <v>29</v>
      </c>
      <c r="AX4" s="6" t="s">
        <v>45</v>
      </c>
      <c r="AY4" s="6">
        <v>101530</v>
      </c>
      <c r="AZ4" s="6" t="s">
        <v>21</v>
      </c>
      <c r="BA4" s="6">
        <v>94.29</v>
      </c>
      <c r="BB4" s="6">
        <v>22.39</v>
      </c>
      <c r="BC4" s="6">
        <v>-4.2</v>
      </c>
      <c r="BD4" s="6">
        <v>-3.8635000000000002</v>
      </c>
      <c r="BE4" s="6">
        <v>-3.8534999999999999</v>
      </c>
      <c r="BF4" s="6">
        <v>4.6220000000000002E-3</v>
      </c>
      <c r="BG4" s="6">
        <v>-18.194199999999999</v>
      </c>
      <c r="BH4" s="6">
        <v>-17.584700000000002</v>
      </c>
      <c r="BI4" s="6">
        <v>7.5728999999999996E-3</v>
      </c>
      <c r="BJ4" s="6">
        <v>-6.3936999999999999</v>
      </c>
      <c r="BK4" s="6">
        <v>7.1978E-2</v>
      </c>
      <c r="BL4" s="6">
        <v>0.28369</v>
      </c>
      <c r="BM4" s="6">
        <v>7.7146000000000003E-3</v>
      </c>
      <c r="BN4" s="6" t="s">
        <v>12</v>
      </c>
      <c r="BO4" s="6" t="s">
        <v>11</v>
      </c>
      <c r="BP4" s="6">
        <v>-23.0672</v>
      </c>
      <c r="BQ4" s="6">
        <v>0.26541999999999999</v>
      </c>
      <c r="BR4" s="6">
        <v>0.40970000000000001</v>
      </c>
      <c r="BS4" s="6">
        <v>2.8733000000000002E-2</v>
      </c>
      <c r="BT4" s="6">
        <v>21.967400000000001</v>
      </c>
      <c r="BU4" s="6">
        <v>13.6914</v>
      </c>
      <c r="BV4" s="6">
        <v>39.7577</v>
      </c>
      <c r="BW4" s="6">
        <v>1.4690000000000001</v>
      </c>
      <c r="BX4" s="6">
        <v>90</v>
      </c>
      <c r="BY4" s="7" t="s">
        <v>20</v>
      </c>
    </row>
    <row r="5" spans="1:77" x14ac:dyDescent="0.2">
      <c r="A5" s="58"/>
      <c r="B5" s="15" t="str">
        <f>AK5</f>
        <v>171214_3_6</v>
      </c>
      <c r="C5" s="18">
        <f>BE5</f>
        <v>-3.8734000000000002</v>
      </c>
      <c r="D5" s="18">
        <f>BF5</f>
        <v>3.5953999999999999E-3</v>
      </c>
      <c r="E5" s="18">
        <f>BH5</f>
        <v>-17.550799999999999</v>
      </c>
      <c r="F5" s="18">
        <f>BI5</f>
        <v>6.8059000000000001E-3</v>
      </c>
      <c r="G5" s="18">
        <f>E5*1.03092+30.92</f>
        <v>12.826529264000001</v>
      </c>
      <c r="H5" s="18">
        <f>BL5</f>
        <v>0.33411000000000002</v>
      </c>
      <c r="I5" s="24">
        <f>BM5</f>
        <v>6.6886000000000003E-3</v>
      </c>
      <c r="J5" s="15"/>
      <c r="K5" s="18"/>
      <c r="L5" s="18"/>
      <c r="M5" s="16"/>
      <c r="N5" s="16"/>
      <c r="O5" s="16"/>
      <c r="P5" s="17"/>
      <c r="Q5" s="19"/>
      <c r="R5" s="20"/>
      <c r="S5" s="16"/>
      <c r="T5" s="16"/>
      <c r="U5" s="21"/>
      <c r="V5" s="21"/>
      <c r="W5" s="22"/>
      <c r="X5" s="19"/>
      <c r="Y5" s="20"/>
      <c r="Z5" s="20"/>
      <c r="AA5" s="20"/>
      <c r="AB5" s="21"/>
      <c r="AC5" s="21"/>
      <c r="AD5" s="22"/>
      <c r="AE5" s="23"/>
      <c r="AF5" s="18"/>
      <c r="AG5" s="24"/>
      <c r="AH5" s="23"/>
      <c r="AI5" s="18"/>
      <c r="AJ5" s="24"/>
      <c r="AK5" s="16" t="s">
        <v>44</v>
      </c>
      <c r="AL5" s="16" t="s">
        <v>25</v>
      </c>
      <c r="AM5" s="16">
        <v>6.601</v>
      </c>
      <c r="AN5" s="16">
        <v>89.544899999999998</v>
      </c>
      <c r="AO5" s="16">
        <v>600</v>
      </c>
      <c r="AP5" s="16">
        <v>1.6484000000000001</v>
      </c>
      <c r="AQ5" s="16">
        <v>20.895299999999999</v>
      </c>
      <c r="AR5" s="16">
        <v>-21.5016</v>
      </c>
      <c r="AS5" s="16">
        <v>1200</v>
      </c>
      <c r="AT5" s="16">
        <v>46.075000000000003</v>
      </c>
      <c r="AU5" s="16">
        <v>6.98</v>
      </c>
      <c r="AV5" s="16" t="s">
        <v>24</v>
      </c>
      <c r="AW5" s="16" t="s">
        <v>29</v>
      </c>
      <c r="AX5" s="16" t="s">
        <v>43</v>
      </c>
      <c r="AY5" s="16">
        <v>101594</v>
      </c>
      <c r="AZ5" s="16" t="s">
        <v>21</v>
      </c>
      <c r="BA5" s="16">
        <v>91.47</v>
      </c>
      <c r="BB5" s="16">
        <v>21.71</v>
      </c>
      <c r="BC5" s="16">
        <v>-16.600000000000001</v>
      </c>
      <c r="BD5" s="16">
        <v>-3.8832</v>
      </c>
      <c r="BE5" s="16">
        <v>-3.8734000000000002</v>
      </c>
      <c r="BF5" s="16">
        <v>3.5953999999999999E-3</v>
      </c>
      <c r="BG5" s="16">
        <v>-18.1617</v>
      </c>
      <c r="BH5" s="16">
        <v>-17.550799999999999</v>
      </c>
      <c r="BI5" s="16">
        <v>6.8059000000000001E-3</v>
      </c>
      <c r="BJ5" s="16">
        <v>-6.3303000000000003</v>
      </c>
      <c r="BK5" s="16">
        <v>6.1383E-2</v>
      </c>
      <c r="BL5" s="16">
        <v>0.33411000000000002</v>
      </c>
      <c r="BM5" s="16">
        <v>6.6886000000000003E-3</v>
      </c>
      <c r="BN5" s="16" t="s">
        <v>12</v>
      </c>
      <c r="BO5" s="16" t="s">
        <v>11</v>
      </c>
      <c r="BP5" s="16">
        <v>-22.846900000000002</v>
      </c>
      <c r="BQ5" s="16">
        <v>0.30273</v>
      </c>
      <c r="BR5" s="16">
        <v>0.56913000000000002</v>
      </c>
      <c r="BS5" s="16">
        <v>3.3336999999999999E-2</v>
      </c>
      <c r="BT5" s="16">
        <v>30.271699999999999</v>
      </c>
      <c r="BU5" s="16">
        <v>20.030899999999999</v>
      </c>
      <c r="BV5" s="16">
        <v>48.1586</v>
      </c>
      <c r="BW5" s="16">
        <v>2.1730999999999998</v>
      </c>
      <c r="BX5" s="16">
        <v>88</v>
      </c>
      <c r="BY5" s="17" t="s">
        <v>20</v>
      </c>
    </row>
    <row r="6" spans="1:77" x14ac:dyDescent="0.2">
      <c r="A6" s="59"/>
      <c r="B6" s="25" t="str">
        <f>AK6</f>
        <v>180102_5_6</v>
      </c>
      <c r="C6" s="26">
        <f>BE6</f>
        <v>-3.8828</v>
      </c>
      <c r="D6" s="26">
        <f>BF6</f>
        <v>4.7331999999999999E-3</v>
      </c>
      <c r="E6" s="26">
        <f>BH6</f>
        <v>-17.717600000000001</v>
      </c>
      <c r="F6" s="26">
        <f>BI6</f>
        <v>7.7028000000000001E-3</v>
      </c>
      <c r="G6" s="26">
        <f>E6*1.03092+30.92</f>
        <v>12.654571808</v>
      </c>
      <c r="H6" s="26">
        <f>BL6</f>
        <v>0.26671</v>
      </c>
      <c r="I6" s="27">
        <f>BM6</f>
        <v>7.9296999999999996E-3</v>
      </c>
      <c r="J6" s="25">
        <f>COUNTA(B4:B6)</f>
        <v>3</v>
      </c>
      <c r="K6" s="26">
        <f>AVERAGE(H4:H6)</f>
        <v>0.29483666666666669</v>
      </c>
      <c r="L6" s="26">
        <f>STDEV(H4:H6)/SQRT(J6)</f>
        <v>2.023920398083329E-2</v>
      </c>
      <c r="M6" s="26">
        <f>AVERAGE(C4:C6)</f>
        <v>-3.8698999999999999</v>
      </c>
      <c r="N6" s="26">
        <f>STDEV(C4:C6)</f>
        <v>1.4960280746028874E-2</v>
      </c>
      <c r="O6" s="26">
        <f>AVERAGE(G4:G6)</f>
        <v>12.757560716</v>
      </c>
      <c r="P6" s="27">
        <f>STDEV(G4:G6)</f>
        <v>9.0886634547634473E-2</v>
      </c>
      <c r="Q6" s="30">
        <f>SQRT((4.05*10^4)/(K6-0.167))</f>
        <v>562.85923055019384</v>
      </c>
      <c r="R6" s="31">
        <f>Q6-273.15</f>
        <v>289.70923055019387</v>
      </c>
      <c r="S6" s="31">
        <f>(SQRT((4.05*10^4)/(K6-L6-0.167))-273.15)-R6</f>
        <v>50.657621701674202</v>
      </c>
      <c r="T6" s="31">
        <f>R6-(SQRT((4.05*10^4)/(K6+L6-0.167))-273.15)</f>
        <v>39.878889220547649</v>
      </c>
      <c r="U6" s="32">
        <f>((O6+1000)/AE6)-1000</f>
        <v>5.9230536838955459</v>
      </c>
      <c r="V6" s="32">
        <f>(((O6+1000)/AF6)-1000)-(((O6+1000)/AE6)-1000)</f>
        <v>1.5796962881724994</v>
      </c>
      <c r="W6" s="33">
        <f>(((O6+1000)/AE6)-1000)-(((O6+1000)/AG6)-1000)</f>
        <v>1.5772194310494569</v>
      </c>
      <c r="X6" s="30">
        <f>SQRT((4.28*10^4)/(K6 - 0.1174))</f>
        <v>491.13422514830012</v>
      </c>
      <c r="Y6" s="31">
        <f>X6-273.15</f>
        <v>217.98422514830014</v>
      </c>
      <c r="Z6" s="31">
        <f>(SQRT((4.28*10^4)/(K6-L6-0.1174))-273.15)-Y6</f>
        <v>30.659820092933558</v>
      </c>
      <c r="AA6" s="31">
        <f>Y6-(SQRT((4.28*10^4)/(K6+L6-0.1174))-273.15)</f>
        <v>25.821366297074064</v>
      </c>
      <c r="AB6" s="32">
        <f>((O6+1000)/AH6)-1000</f>
        <v>2.8032405103596147</v>
      </c>
      <c r="AC6" s="32">
        <f>(((O6+1000)/AI6)-1000)-(((O6+1000)/AH6)-1000)</f>
        <v>1.4901071676823676</v>
      </c>
      <c r="AD6" s="33">
        <f>(((O6+1000)/AH6)-1000)-(((O6+1000)/AJ6)-1000)</f>
        <v>1.4878962405896345</v>
      </c>
      <c r="AE6" s="34">
        <f>EXP(((3.14*10^6)/(Q6)^2+((0*(10)^3)/Q6)+(-3.14))/1000)</f>
        <v>1.0067942642402667</v>
      </c>
      <c r="AF6" s="26">
        <f>EXP(((3.14*10^6)/(Q6+S6)^2+((0*(10)^3)/(Q6+S6))+(-3.14))/1000)</f>
        <v>1.0052156788098867</v>
      </c>
      <c r="AG6" s="27">
        <f>EXP(((3.14*10^6)/(Q6-T6)^2+((0*(10)^3)/(Q6-T6))+(-3.14))/1000)</f>
        <v>1.0083753286729282</v>
      </c>
      <c r="AH6" s="34">
        <f>EXP(((3.14*10^6)/(X6)^2+((0*(10)^3)/X6)+(-3.14))/1000)</f>
        <v>1.0099264938559376</v>
      </c>
      <c r="AI6" s="26">
        <f>EXP(((3.14*10^6)/(X6+Z6)^2+((0*(10)^3)/(X6+Z6))+(-3.14))/1000)</f>
        <v>1.0084280285810192</v>
      </c>
      <c r="AJ6" s="27">
        <f>EXP(((3.14*10^6)/(X6-AA6)^2+((0*(10)^3)/(X6-AA6))+(-3.14))/1000)</f>
        <v>1.0114271857629171</v>
      </c>
      <c r="AK6" s="28" t="s">
        <v>42</v>
      </c>
      <c r="AL6" s="28" t="s">
        <v>25</v>
      </c>
      <c r="AM6" s="28">
        <v>7.048</v>
      </c>
      <c r="AN6" s="28" t="s">
        <v>11</v>
      </c>
      <c r="AO6" s="28" t="s">
        <v>11</v>
      </c>
      <c r="AP6" s="28" t="s">
        <v>11</v>
      </c>
      <c r="AQ6" s="28" t="s">
        <v>12</v>
      </c>
      <c r="AR6" s="28" t="s">
        <v>11</v>
      </c>
      <c r="AS6" s="28" t="s">
        <v>11</v>
      </c>
      <c r="AT6" s="28" t="s">
        <v>11</v>
      </c>
      <c r="AU6" s="28" t="s">
        <v>11</v>
      </c>
      <c r="AV6" s="28" t="s">
        <v>41</v>
      </c>
      <c r="AW6" s="28" t="s">
        <v>40</v>
      </c>
      <c r="AX6" s="28" t="s">
        <v>39</v>
      </c>
      <c r="AY6" s="28">
        <v>102402</v>
      </c>
      <c r="AZ6" s="28" t="s">
        <v>21</v>
      </c>
      <c r="BA6" s="28">
        <v>93.5</v>
      </c>
      <c r="BB6" s="28">
        <v>22.82</v>
      </c>
      <c r="BC6" s="28">
        <v>14.9</v>
      </c>
      <c r="BD6" s="28">
        <v>-3.8925000000000001</v>
      </c>
      <c r="BE6" s="28">
        <v>-3.8828</v>
      </c>
      <c r="BF6" s="28">
        <v>4.7331999999999999E-3</v>
      </c>
      <c r="BG6" s="28">
        <v>-18.3324</v>
      </c>
      <c r="BH6" s="28">
        <v>-17.717600000000001</v>
      </c>
      <c r="BI6" s="28">
        <v>7.7028000000000001E-3</v>
      </c>
      <c r="BJ6" s="28">
        <v>-6.5801999999999996</v>
      </c>
      <c r="BK6" s="28">
        <v>7.0184999999999997E-2</v>
      </c>
      <c r="BL6" s="28">
        <v>0.26671</v>
      </c>
      <c r="BM6" s="28">
        <v>7.9296999999999996E-3</v>
      </c>
      <c r="BN6" s="28" t="s">
        <v>12</v>
      </c>
      <c r="BO6" s="28" t="s">
        <v>11</v>
      </c>
      <c r="BP6" s="28">
        <v>-23.792100000000001</v>
      </c>
      <c r="BQ6" s="28">
        <v>0.33895999999999998</v>
      </c>
      <c r="BR6" s="28">
        <v>-5.1300999999999999E-2</v>
      </c>
      <c r="BS6" s="28">
        <v>3.7130999999999997E-2</v>
      </c>
      <c r="BT6" s="28">
        <v>-21.7193</v>
      </c>
      <c r="BU6" s="28">
        <v>24.7379</v>
      </c>
      <c r="BV6" s="28">
        <v>-4.383</v>
      </c>
      <c r="BW6" s="28">
        <v>2.6549</v>
      </c>
      <c r="BX6" s="28">
        <v>90</v>
      </c>
      <c r="BY6" s="29" t="s">
        <v>20</v>
      </c>
    </row>
    <row r="7" spans="1:77" x14ac:dyDescent="0.2">
      <c r="A7" s="60" t="s">
        <v>144</v>
      </c>
      <c r="B7" s="37" t="str">
        <f>AK7</f>
        <v>171004_6_ISA105621150V</v>
      </c>
      <c r="C7" s="38">
        <f>BE7</f>
        <v>-5.3385999999999996</v>
      </c>
      <c r="D7" s="38">
        <f>BF7</f>
        <v>3.9756000000000001E-3</v>
      </c>
      <c r="E7" s="38">
        <f>BH7</f>
        <v>-18.627500000000001</v>
      </c>
      <c r="F7" s="38">
        <f>BI7</f>
        <v>6.6071000000000003E-3</v>
      </c>
      <c r="G7" s="38">
        <f>E7*1.03092+30.92</f>
        <v>11.7165377</v>
      </c>
      <c r="H7" s="38">
        <f>BL7</f>
        <v>0.25712000000000002</v>
      </c>
      <c r="I7" s="39">
        <f>BM7</f>
        <v>6.8621000000000003E-3</v>
      </c>
      <c r="J7" s="37">
        <v>1</v>
      </c>
      <c r="K7" s="38">
        <f>AVERAGE(H7:H7)</f>
        <v>0.25712000000000002</v>
      </c>
      <c r="L7" s="38">
        <f>AVERAGE(L6,L10,L13,L16,L19,L22,L25)</f>
        <v>2.2285112660814389E-2</v>
      </c>
      <c r="M7" s="38">
        <f>AVERAGE(C7)</f>
        <v>-5.3385999999999996</v>
      </c>
      <c r="N7" s="40"/>
      <c r="O7" s="38">
        <f>AVERAGE(G7:G7)</f>
        <v>11.7165377</v>
      </c>
      <c r="P7" s="41"/>
      <c r="Q7" s="42">
        <f>SQRT((4.05*10^4)/(K7-0.167))</f>
        <v>670.37362637170747</v>
      </c>
      <c r="R7" s="43">
        <f>Q7-273.15</f>
        <v>397.2236263717075</v>
      </c>
      <c r="S7" s="43">
        <f>(SQRT((4.05*10^4)/(K7-L7-0.167))-273.15)-R7</f>
        <v>102.30866241464503</v>
      </c>
      <c r="T7" s="43">
        <f>R7-(SQRT((4.05*10^4)/(K7+L7-0.167))-273.15)</f>
        <v>70.120433290498454</v>
      </c>
      <c r="U7" s="44">
        <f>((O7+1000)/AE7)-1000</f>
        <v>7.8318588724097253</v>
      </c>
      <c r="V7" s="32">
        <f t="shared" ref="V7:V26" si="0">(((O7+1000)/AF7)-1000)-(((O7+1000)/AE7)-1000)</f>
        <v>1.7428209796998999</v>
      </c>
      <c r="W7" s="33">
        <f t="shared" ref="W7:W26" si="1">(((O7+1000)/AE7)-1000)-(((O7+1000)/AG7)-1000)</f>
        <v>1.7398123612907739</v>
      </c>
      <c r="X7" s="42">
        <f>SQRT((4.28*10^4)/(K7 - 0.1174))</f>
        <v>553.46810169464391</v>
      </c>
      <c r="Y7" s="43">
        <f>X7-273.15</f>
        <v>280.31810169464393</v>
      </c>
      <c r="Z7" s="43">
        <f>(SQRT((4.28*10^4)/(K7-L7-0.1174))-273.15)-Y7</f>
        <v>50.234874332097661</v>
      </c>
      <c r="AA7" s="43">
        <f>Y7-(SQRT((4.28*10^4)/(K7+L7-0.1174))-273.15)</f>
        <v>39.474723186922802</v>
      </c>
      <c r="AB7" s="44">
        <f>((O7+1000)/AH7)-1000</f>
        <v>4.548256624416581</v>
      </c>
      <c r="AC7" s="44">
        <f t="shared" ref="AC7:AC26" si="2">(((O7+1000)/AI7)-1000)-(((O7+1000)/AH7)-1000)</f>
        <v>1.6437152614925026</v>
      </c>
      <c r="AD7" s="33">
        <f t="shared" ref="AD7:AD26" si="3">(((O7+1000)/AH7)-1000)-(((O7+1000)/AJ7)-1000)</f>
        <v>1.641030088149364</v>
      </c>
      <c r="AE7" s="45">
        <f>EXP(((3.14*10^6)/(Q7)^2+((0*(10)^3)/Q7)+(-3.14))/1000)</f>
        <v>1.0038544909980684</v>
      </c>
      <c r="AF7" s="38">
        <f>EXP(((3.14*10^6)/(Q7+S7)^2+((0*(10)^3)/(Q7+S7))+(-3.14))/1000)</f>
        <v>1.0021215447362488</v>
      </c>
      <c r="AG7" s="39">
        <f>EXP(((3.14*10^6)/(Q7-T7)^2+((0*(10)^3)/(Q7-T7))+(-3.14))/1000)</f>
        <v>1.0055904340049058</v>
      </c>
      <c r="AH7" s="45">
        <f>EXP(((3.14*10^6)/(X7)^2+((0*(10)^3)/X7)+(-3.14))/1000)</f>
        <v>1.0071358255099372</v>
      </c>
      <c r="AI7" s="38">
        <f>EXP(((3.14*10^6)/(X7+Z7)^2+((0*(10)^3)/(X7+Z7))+(-3.14))/1000)</f>
        <v>1.0054905683691118</v>
      </c>
      <c r="AJ7" s="39">
        <f>EXP(((3.14*10^6)/(X7-AA7)^2+((0*(10)^3)/(X7-AA7))+(-3.14))/1000)</f>
        <v>1.008783774740718</v>
      </c>
      <c r="AK7" s="46" t="s">
        <v>19</v>
      </c>
      <c r="AL7" s="46" t="s">
        <v>16</v>
      </c>
      <c r="AM7" s="46">
        <v>8.2449999999999992</v>
      </c>
      <c r="AN7" s="46">
        <v>90.887799999999999</v>
      </c>
      <c r="AO7" s="46">
        <v>600</v>
      </c>
      <c r="AP7" s="46">
        <v>2.1583000000000001</v>
      </c>
      <c r="AQ7" s="46">
        <v>22.106200000000001</v>
      </c>
      <c r="AR7" s="46">
        <v>-21.115200000000002</v>
      </c>
      <c r="AS7" s="46">
        <v>1200</v>
      </c>
      <c r="AT7" s="46">
        <v>58.46</v>
      </c>
      <c r="AU7" s="46">
        <v>7.0903999999999998</v>
      </c>
      <c r="AV7" s="46"/>
      <c r="AW7" s="46" t="s">
        <v>15</v>
      </c>
      <c r="AX7" s="46" t="s">
        <v>18</v>
      </c>
      <c r="AY7" s="46">
        <v>92544</v>
      </c>
      <c r="AZ7" s="46" t="s">
        <v>13</v>
      </c>
      <c r="BA7" s="46">
        <v>119.81</v>
      </c>
      <c r="BB7" s="46">
        <v>26.96</v>
      </c>
      <c r="BC7" s="46">
        <v>56.6</v>
      </c>
      <c r="BD7" s="46">
        <v>-5.3331</v>
      </c>
      <c r="BE7" s="46">
        <v>-5.3385999999999996</v>
      </c>
      <c r="BF7" s="46">
        <v>3.9756000000000001E-3</v>
      </c>
      <c r="BG7" s="46">
        <v>-19.164300000000001</v>
      </c>
      <c r="BH7" s="46">
        <v>-18.627500000000001</v>
      </c>
      <c r="BI7" s="46">
        <v>6.6071000000000003E-3</v>
      </c>
      <c r="BJ7" s="46">
        <v>-8.8315999999999999</v>
      </c>
      <c r="BK7" s="46">
        <v>6.5887000000000001E-2</v>
      </c>
      <c r="BL7" s="46">
        <v>0.25712000000000002</v>
      </c>
      <c r="BM7" s="46">
        <v>6.8621000000000003E-3</v>
      </c>
      <c r="BN7" s="46" t="s">
        <v>12</v>
      </c>
      <c r="BO7" s="46" t="s">
        <v>11</v>
      </c>
      <c r="BP7" s="46">
        <v>-25.174199999999999</v>
      </c>
      <c r="BQ7" s="46">
        <v>0.30075000000000002</v>
      </c>
      <c r="BR7" s="46">
        <v>0.23225000000000001</v>
      </c>
      <c r="BS7" s="46">
        <v>3.2625000000000001E-2</v>
      </c>
      <c r="BT7" s="46">
        <v>37.044400000000003</v>
      </c>
      <c r="BU7" s="46">
        <v>19.207000000000001</v>
      </c>
      <c r="BV7" s="46">
        <v>58.7532</v>
      </c>
      <c r="BW7" s="46">
        <v>2.0672000000000001</v>
      </c>
      <c r="BX7" s="46">
        <v>90</v>
      </c>
      <c r="BY7" s="41"/>
    </row>
    <row r="8" spans="1:77" x14ac:dyDescent="0.2">
      <c r="A8" s="56" t="s">
        <v>117</v>
      </c>
      <c r="B8" s="5" t="str">
        <f t="shared" ref="B8:B26" si="4">AK8</f>
        <v>171211_5_4</v>
      </c>
      <c r="C8" s="8">
        <f t="shared" ref="C8:D26" si="5">BE8</f>
        <v>-5.6172000000000004</v>
      </c>
      <c r="D8" s="8">
        <f t="shared" si="5"/>
        <v>4.2827999999999998E-3</v>
      </c>
      <c r="E8" s="8">
        <f t="shared" ref="E8:F26" si="6">BH8</f>
        <v>-19.231000000000002</v>
      </c>
      <c r="F8" s="8">
        <f t="shared" si="6"/>
        <v>6.5284000000000002E-3</v>
      </c>
      <c r="G8" s="8">
        <f t="shared" ref="G8:G26" si="7">E8*1.03092+30.92</f>
        <v>11.094377479999999</v>
      </c>
      <c r="H8" s="8">
        <f t="shared" ref="H8:I26" si="8">BL8</f>
        <v>0.21598000000000001</v>
      </c>
      <c r="I8" s="14">
        <f t="shared" si="8"/>
        <v>8.1185000000000007E-3</v>
      </c>
      <c r="J8" s="5"/>
      <c r="K8" s="8"/>
      <c r="L8" s="8"/>
      <c r="M8" s="6"/>
      <c r="N8" s="6"/>
      <c r="O8" s="6"/>
      <c r="P8" s="7"/>
      <c r="Q8" s="9"/>
      <c r="R8" s="10"/>
      <c r="S8" s="6"/>
      <c r="T8" s="6"/>
      <c r="U8" s="11"/>
      <c r="V8" s="11"/>
      <c r="W8" s="12"/>
      <c r="X8" s="9"/>
      <c r="Y8" s="10"/>
      <c r="Z8" s="10"/>
      <c r="AA8" s="10"/>
      <c r="AB8" s="11"/>
      <c r="AC8" s="21"/>
      <c r="AD8" s="12"/>
      <c r="AE8" s="13"/>
      <c r="AF8" s="8"/>
      <c r="AG8" s="14"/>
      <c r="AH8" s="13"/>
      <c r="AI8" s="8"/>
      <c r="AJ8" s="14"/>
      <c r="AK8" s="6" t="s">
        <v>58</v>
      </c>
      <c r="AL8" s="6" t="s">
        <v>25</v>
      </c>
      <c r="AM8" s="6">
        <v>6.4610000000000003</v>
      </c>
      <c r="AN8" s="6">
        <v>89.214200000000005</v>
      </c>
      <c r="AO8" s="6">
        <v>600</v>
      </c>
      <c r="AP8" s="6">
        <v>1.3298000000000001</v>
      </c>
      <c r="AQ8" s="6">
        <v>26.694900000000001</v>
      </c>
      <c r="AR8" s="6">
        <v>-21.354700000000001</v>
      </c>
      <c r="AS8" s="6">
        <v>1200</v>
      </c>
      <c r="AT8" s="6">
        <v>47.83</v>
      </c>
      <c r="AU8" s="6">
        <v>7.4028999999999998</v>
      </c>
      <c r="AV8" s="6" t="s">
        <v>24</v>
      </c>
      <c r="AW8" s="6" t="s">
        <v>29</v>
      </c>
      <c r="AX8" s="6" t="s">
        <v>57</v>
      </c>
      <c r="AY8" s="6">
        <v>101444</v>
      </c>
      <c r="AZ8" s="6" t="s">
        <v>21</v>
      </c>
      <c r="BA8" s="6">
        <v>95.79</v>
      </c>
      <c r="BB8" s="6">
        <v>22.65</v>
      </c>
      <c r="BC8" s="6">
        <v>22.1</v>
      </c>
      <c r="BD8" s="6">
        <v>-5.6067999999999998</v>
      </c>
      <c r="BE8" s="6">
        <v>-5.6172000000000004</v>
      </c>
      <c r="BF8" s="6">
        <v>4.2827999999999998E-3</v>
      </c>
      <c r="BG8" s="6">
        <v>-19.8552</v>
      </c>
      <c r="BH8" s="6">
        <v>-19.231000000000002</v>
      </c>
      <c r="BI8" s="6">
        <v>6.5284000000000002E-3</v>
      </c>
      <c r="BJ8" s="6">
        <v>-9.85</v>
      </c>
      <c r="BK8" s="6">
        <v>7.5810000000000002E-2</v>
      </c>
      <c r="BL8" s="6">
        <v>0.21598000000000001</v>
      </c>
      <c r="BM8" s="6">
        <v>8.1185000000000007E-3</v>
      </c>
      <c r="BN8" s="6" t="s">
        <v>12</v>
      </c>
      <c r="BO8" s="6" t="s">
        <v>11</v>
      </c>
      <c r="BP8" s="6">
        <v>-26.330200000000001</v>
      </c>
      <c r="BQ8" s="6">
        <v>0.29081000000000001</v>
      </c>
      <c r="BR8" s="6">
        <v>0.45489000000000002</v>
      </c>
      <c r="BS8" s="6">
        <v>3.1796999999999999E-2</v>
      </c>
      <c r="BT8" s="6">
        <v>29.207100000000001</v>
      </c>
      <c r="BU8" s="6">
        <v>21.536100000000001</v>
      </c>
      <c r="BV8" s="6">
        <v>52.522500000000001</v>
      </c>
      <c r="BW8" s="6">
        <v>2.3220999999999998</v>
      </c>
      <c r="BX8" s="6">
        <v>90</v>
      </c>
      <c r="BY8" s="7" t="s">
        <v>20</v>
      </c>
    </row>
    <row r="9" spans="1:77" x14ac:dyDescent="0.2">
      <c r="A9" s="58"/>
      <c r="B9" s="15" t="str">
        <f t="shared" si="4"/>
        <v>171215_5_4</v>
      </c>
      <c r="C9" s="18">
        <f t="shared" si="5"/>
        <v>-5.6345000000000001</v>
      </c>
      <c r="D9" s="18">
        <f t="shared" si="5"/>
        <v>6.5902000000000001E-3</v>
      </c>
      <c r="E9" s="18">
        <f t="shared" si="6"/>
        <v>-19.177099999999999</v>
      </c>
      <c r="F9" s="18">
        <f t="shared" si="6"/>
        <v>9.4751000000000002E-3</v>
      </c>
      <c r="G9" s="18">
        <f t="shared" si="7"/>
        <v>11.149944068</v>
      </c>
      <c r="H9" s="18">
        <f t="shared" si="8"/>
        <v>0.30574000000000001</v>
      </c>
      <c r="I9" s="24">
        <f t="shared" si="8"/>
        <v>1.0586E-2</v>
      </c>
      <c r="J9" s="15"/>
      <c r="K9" s="18"/>
      <c r="L9" s="18"/>
      <c r="M9" s="16"/>
      <c r="N9" s="16"/>
      <c r="O9" s="16"/>
      <c r="P9" s="17"/>
      <c r="Q9" s="19"/>
      <c r="R9" s="20"/>
      <c r="S9" s="16"/>
      <c r="T9" s="16"/>
      <c r="U9" s="21"/>
      <c r="V9" s="21"/>
      <c r="W9" s="22"/>
      <c r="X9" s="19"/>
      <c r="Y9" s="20"/>
      <c r="Z9" s="20"/>
      <c r="AA9" s="20"/>
      <c r="AB9" s="21"/>
      <c r="AC9" s="21"/>
      <c r="AD9" s="22"/>
      <c r="AE9" s="23"/>
      <c r="AF9" s="18"/>
      <c r="AG9" s="24"/>
      <c r="AH9" s="23"/>
      <c r="AI9" s="18"/>
      <c r="AJ9" s="24"/>
      <c r="AK9" s="16" t="s">
        <v>56</v>
      </c>
      <c r="AL9" s="16" t="s">
        <v>25</v>
      </c>
      <c r="AM9" s="16">
        <v>8.202</v>
      </c>
      <c r="AN9" s="16">
        <v>90.040999999999997</v>
      </c>
      <c r="AO9" s="16">
        <v>600</v>
      </c>
      <c r="AP9" s="16">
        <v>1.0111000000000001</v>
      </c>
      <c r="AQ9" s="16">
        <v>38.740099999999998</v>
      </c>
      <c r="AR9" s="16">
        <v>-21.706299999999999</v>
      </c>
      <c r="AS9" s="16">
        <v>1200</v>
      </c>
      <c r="AT9" s="16">
        <v>60.561</v>
      </c>
      <c r="AU9" s="16">
        <v>7.3837000000000002</v>
      </c>
      <c r="AV9" s="16" t="s">
        <v>24</v>
      </c>
      <c r="AW9" s="16" t="s">
        <v>29</v>
      </c>
      <c r="AX9" s="16" t="s">
        <v>55</v>
      </c>
      <c r="AY9" s="16">
        <v>101666</v>
      </c>
      <c r="AZ9" s="16" t="s">
        <v>21</v>
      </c>
      <c r="BA9" s="16">
        <v>123.05</v>
      </c>
      <c r="BB9" s="16">
        <v>28.12</v>
      </c>
      <c r="BC9" s="16">
        <v>257.10000000000002</v>
      </c>
      <c r="BD9" s="16">
        <v>-5.6238999999999999</v>
      </c>
      <c r="BE9" s="16">
        <v>-5.6345000000000001</v>
      </c>
      <c r="BF9" s="16">
        <v>6.5902000000000001E-3</v>
      </c>
      <c r="BG9" s="16">
        <v>-19.805599999999998</v>
      </c>
      <c r="BH9" s="16">
        <v>-19.177099999999999</v>
      </c>
      <c r="BI9" s="16">
        <v>9.4751000000000002E-3</v>
      </c>
      <c r="BJ9" s="16">
        <v>-9.7286000000000001</v>
      </c>
      <c r="BK9" s="16">
        <v>9.0784000000000004E-2</v>
      </c>
      <c r="BL9" s="16">
        <v>0.30574000000000001</v>
      </c>
      <c r="BM9" s="16">
        <v>1.0586E-2</v>
      </c>
      <c r="BN9" s="16" t="s">
        <v>12</v>
      </c>
      <c r="BO9" s="16" t="s">
        <v>11</v>
      </c>
      <c r="BP9" s="16">
        <v>-25.794899999999998</v>
      </c>
      <c r="BQ9" s="16">
        <v>0.71011999999999997</v>
      </c>
      <c r="BR9" s="16">
        <v>0.90376999999999996</v>
      </c>
      <c r="BS9" s="16">
        <v>7.8316999999999998E-2</v>
      </c>
      <c r="BT9" s="16">
        <v>43.289700000000003</v>
      </c>
      <c r="BU9" s="16">
        <v>55.317700000000002</v>
      </c>
      <c r="BV9" s="16">
        <v>66.836399999999998</v>
      </c>
      <c r="BW9" s="16">
        <v>5.9649000000000001</v>
      </c>
      <c r="BX9" s="16">
        <v>90</v>
      </c>
      <c r="BY9" s="17" t="s">
        <v>20</v>
      </c>
    </row>
    <row r="10" spans="1:77" x14ac:dyDescent="0.2">
      <c r="A10" s="59"/>
      <c r="B10" s="25" t="str">
        <f t="shared" si="4"/>
        <v>180102_4_4</v>
      </c>
      <c r="C10" s="26">
        <f t="shared" si="5"/>
        <v>-5.5799000000000003</v>
      </c>
      <c r="D10" s="26">
        <f t="shared" si="5"/>
        <v>4.7961999999999996E-3</v>
      </c>
      <c r="E10" s="26">
        <f t="shared" si="6"/>
        <v>-19.222300000000001</v>
      </c>
      <c r="F10" s="26">
        <f t="shared" si="6"/>
        <v>7.4155000000000002E-3</v>
      </c>
      <c r="G10" s="26">
        <f t="shared" si="7"/>
        <v>11.103346483999999</v>
      </c>
      <c r="H10" s="26">
        <f t="shared" si="8"/>
        <v>0.19850000000000001</v>
      </c>
      <c r="I10" s="27">
        <f t="shared" si="8"/>
        <v>6.5427999999999997E-3</v>
      </c>
      <c r="J10" s="25">
        <f>COUNTA(B8:B10)</f>
        <v>3</v>
      </c>
      <c r="K10" s="26">
        <f>AVERAGE(H8:H10)</f>
        <v>0.24007333333333333</v>
      </c>
      <c r="L10" s="26">
        <f>STDEV(H8:H10)/SQRT(J10)</f>
        <v>3.3218824649754196E-2</v>
      </c>
      <c r="M10" s="26">
        <f>AVERAGE(C8:C10)</f>
        <v>-5.6105333333333336</v>
      </c>
      <c r="N10" s="26">
        <f>STDEV(C8:C10)</f>
        <v>2.7903822916104673E-2</v>
      </c>
      <c r="O10" s="26">
        <f>AVERAGE(G8:G10)</f>
        <v>11.115889344000001</v>
      </c>
      <c r="P10" s="27">
        <f>STDEV(G8:G10)</f>
        <v>2.9831257570293153E-2</v>
      </c>
      <c r="Q10" s="30">
        <f>SQRT((4.05*10^4)/(K10-0.167))</f>
        <v>744.4714581701063</v>
      </c>
      <c r="R10" s="31">
        <f>Q10-273.15</f>
        <v>471.32145817010633</v>
      </c>
      <c r="S10" s="31">
        <f>(SQRT((4.05*10^4)/(K10-L10-0.167))-273.15)-R10</f>
        <v>263.59411164502546</v>
      </c>
      <c r="T10" s="31">
        <f>R10-(SQRT((4.05*10^4)/(K10+L10-0.167))-273.15)</f>
        <v>127.19900050878346</v>
      </c>
      <c r="U10" s="32">
        <f>((O10+1000)/AE10)-1000</f>
        <v>8.5655998192800098</v>
      </c>
      <c r="V10" s="32">
        <f t="shared" si="0"/>
        <v>2.6008925907671028</v>
      </c>
      <c r="W10" s="33">
        <f t="shared" si="1"/>
        <v>2.5942026516527221</v>
      </c>
      <c r="X10" s="30">
        <f>SQRT((4.28*10^4)/(K10 - 0.1174))</f>
        <v>590.67256736992454</v>
      </c>
      <c r="Y10" s="31">
        <f>X10-273.15</f>
        <v>317.52256736992456</v>
      </c>
      <c r="Z10" s="31">
        <f>(SQRT((4.28*10^4)/(K10-L10-0.1174))-273.15)-Y10</f>
        <v>101.03219712543705</v>
      </c>
      <c r="AA10" s="31">
        <f>Y10-(SQRT((4.28*10^4)/(K10+L10-0.1174))-273.15)</f>
        <v>66.698552227483106</v>
      </c>
      <c r="AB10" s="32">
        <f>((O10+1000)/AH10)-1000</f>
        <v>5.2082116825620233</v>
      </c>
      <c r="AC10" s="32">
        <f t="shared" si="2"/>
        <v>2.4527624118198901</v>
      </c>
      <c r="AD10" s="33">
        <f t="shared" si="3"/>
        <v>2.4467921067237057</v>
      </c>
      <c r="AE10" s="34">
        <f>EXP(((3.14*10^6)/(Q10)^2+((0*(10)^3)/Q10)+(-3.14))/1000)</f>
        <v>1.0025286302895686</v>
      </c>
      <c r="AF10" s="26">
        <f>EXP(((3.14*10^6)/(Q10+S10)^2+((0*(10)^3)/(Q10+S10))+(-3.14))/1000)</f>
        <v>0.99994995575266099</v>
      </c>
      <c r="AG10" s="27">
        <f>EXP(((3.14*10^6)/(Q10-T10)^2+((0*(10)^3)/(Q10-T10))+(-3.14))/1000)</f>
        <v>1.0051139547216326</v>
      </c>
      <c r="AH10" s="34">
        <f>EXP(((3.14*10^6)/(X10)^2+((0*(10)^3)/X10)+(-3.14))/1000)</f>
        <v>1.0058770686438678</v>
      </c>
      <c r="AI10" s="26">
        <f>EXP(((3.14*10^6)/(X10+Z10)^2+((0*(10)^3)/(X10+Z10))+(-3.14))/1000)</f>
        <v>1.0034286484625676</v>
      </c>
      <c r="AJ10" s="27">
        <f>EXP(((3.14*10^6)/(X10-AA10)^2+((0*(10)^3)/(X10-AA10))+(-3.14))/1000)</f>
        <v>1.0083314631028542</v>
      </c>
      <c r="AK10" s="28" t="s">
        <v>54</v>
      </c>
      <c r="AL10" s="28" t="s">
        <v>25</v>
      </c>
      <c r="AM10" s="28">
        <v>7.0830000000000002</v>
      </c>
      <c r="AN10" s="28" t="s">
        <v>11</v>
      </c>
      <c r="AO10" s="28" t="s">
        <v>11</v>
      </c>
      <c r="AP10" s="28" t="s">
        <v>11</v>
      </c>
      <c r="AQ10" s="28" t="s">
        <v>12</v>
      </c>
      <c r="AR10" s="28" t="s">
        <v>11</v>
      </c>
      <c r="AS10" s="28" t="s">
        <v>11</v>
      </c>
      <c r="AT10" s="28" t="s">
        <v>11</v>
      </c>
      <c r="AU10" s="28" t="s">
        <v>11</v>
      </c>
      <c r="AV10" s="28" t="s">
        <v>41</v>
      </c>
      <c r="AW10" s="28" t="s">
        <v>40</v>
      </c>
      <c r="AX10" s="28" t="s">
        <v>53</v>
      </c>
      <c r="AY10" s="28">
        <v>102394</v>
      </c>
      <c r="AZ10" s="28" t="s">
        <v>21</v>
      </c>
      <c r="BA10" s="28">
        <v>105.67</v>
      </c>
      <c r="BB10" s="28">
        <v>25.56</v>
      </c>
      <c r="BC10" s="28">
        <v>-3</v>
      </c>
      <c r="BD10" s="28">
        <v>-5.5698999999999996</v>
      </c>
      <c r="BE10" s="28">
        <v>-5.5799000000000003</v>
      </c>
      <c r="BF10" s="28">
        <v>4.7961999999999996E-3</v>
      </c>
      <c r="BG10" s="28">
        <v>-19.8521</v>
      </c>
      <c r="BH10" s="28">
        <v>-19.222300000000001</v>
      </c>
      <c r="BI10" s="28">
        <v>7.4155000000000002E-3</v>
      </c>
      <c r="BJ10" s="28">
        <v>-9.8278999999999996</v>
      </c>
      <c r="BK10" s="28">
        <v>6.139E-2</v>
      </c>
      <c r="BL10" s="28">
        <v>0.19850000000000001</v>
      </c>
      <c r="BM10" s="28">
        <v>6.5427999999999997E-3</v>
      </c>
      <c r="BN10" s="28" t="s">
        <v>12</v>
      </c>
      <c r="BO10" s="28" t="s">
        <v>11</v>
      </c>
      <c r="BP10" s="28">
        <v>-26.722999999999999</v>
      </c>
      <c r="BQ10" s="28">
        <v>0.26819999999999999</v>
      </c>
      <c r="BR10" s="28">
        <v>4.4648E-2</v>
      </c>
      <c r="BS10" s="28">
        <v>2.921E-2</v>
      </c>
      <c r="BT10" s="28">
        <v>-17.719899999999999</v>
      </c>
      <c r="BU10" s="28">
        <v>16.733799999999999</v>
      </c>
      <c r="BV10" s="28">
        <v>4.4858000000000002</v>
      </c>
      <c r="BW10" s="28">
        <v>1.8044</v>
      </c>
      <c r="BX10" s="28">
        <v>90</v>
      </c>
      <c r="BY10" s="29" t="s">
        <v>20</v>
      </c>
    </row>
    <row r="11" spans="1:77" x14ac:dyDescent="0.2">
      <c r="A11" s="56" t="s">
        <v>118</v>
      </c>
      <c r="B11" s="5" t="str">
        <f t="shared" si="4"/>
        <v>171213_1_5</v>
      </c>
      <c r="C11" s="8">
        <f t="shared" si="5"/>
        <v>-4.9878999999999998</v>
      </c>
      <c r="D11" s="8">
        <f t="shared" si="5"/>
        <v>4.7876999999999998E-3</v>
      </c>
      <c r="E11" s="8">
        <f t="shared" si="6"/>
        <v>-19.207999999999998</v>
      </c>
      <c r="F11" s="8">
        <f t="shared" si="6"/>
        <v>6.7283000000000004E-3</v>
      </c>
      <c r="G11" s="8">
        <f t="shared" si="7"/>
        <v>11.118088640000003</v>
      </c>
      <c r="H11" s="8">
        <f t="shared" si="8"/>
        <v>0.19792999999999999</v>
      </c>
      <c r="I11" s="14">
        <f t="shared" si="8"/>
        <v>6.3254000000000001E-3</v>
      </c>
      <c r="J11" s="5"/>
      <c r="K11" s="8"/>
      <c r="L11" s="8"/>
      <c r="M11" s="6"/>
      <c r="N11" s="6"/>
      <c r="O11" s="6"/>
      <c r="P11" s="7"/>
      <c r="Q11" s="9"/>
      <c r="R11" s="10"/>
      <c r="S11" s="6"/>
      <c r="T11" s="6"/>
      <c r="U11" s="11"/>
      <c r="V11" s="21"/>
      <c r="W11" s="22"/>
      <c r="X11" s="9"/>
      <c r="Y11" s="10"/>
      <c r="Z11" s="10"/>
      <c r="AA11" s="10"/>
      <c r="AB11" s="11"/>
      <c r="AC11" s="21"/>
      <c r="AD11" s="22"/>
      <c r="AE11" s="13"/>
      <c r="AF11" s="8"/>
      <c r="AG11" s="14"/>
      <c r="AH11" s="13"/>
      <c r="AI11" s="8"/>
      <c r="AJ11" s="14"/>
      <c r="AK11" s="6" t="s">
        <v>52</v>
      </c>
      <c r="AL11" s="6" t="s">
        <v>25</v>
      </c>
      <c r="AM11" s="6">
        <v>7.9359999999999999</v>
      </c>
      <c r="AN11" s="6">
        <v>89.426100000000005</v>
      </c>
      <c r="AO11" s="6">
        <v>600</v>
      </c>
      <c r="AP11" s="6">
        <v>1.5847</v>
      </c>
      <c r="AQ11" s="6">
        <v>7.0019</v>
      </c>
      <c r="AR11" s="6">
        <v>-21.456900000000001</v>
      </c>
      <c r="AS11" s="6">
        <v>1200</v>
      </c>
      <c r="AT11" s="6">
        <v>63.082999999999998</v>
      </c>
      <c r="AU11" s="6">
        <v>7.9489999999999998</v>
      </c>
      <c r="AV11" s="6" t="s">
        <v>24</v>
      </c>
      <c r="AW11" s="6" t="s">
        <v>29</v>
      </c>
      <c r="AX11" s="6" t="s">
        <v>51</v>
      </c>
      <c r="AY11" s="6">
        <v>101522</v>
      </c>
      <c r="AZ11" s="6" t="s">
        <v>21</v>
      </c>
      <c r="BA11" s="6">
        <v>126.49</v>
      </c>
      <c r="BB11" s="6">
        <v>29.06</v>
      </c>
      <c r="BC11" s="6">
        <v>4.3</v>
      </c>
      <c r="BD11" s="6">
        <v>-4.9847999999999999</v>
      </c>
      <c r="BE11" s="6">
        <v>-4.9878999999999998</v>
      </c>
      <c r="BF11" s="6">
        <v>4.7876999999999998E-3</v>
      </c>
      <c r="BG11" s="6">
        <v>-19.8323</v>
      </c>
      <c r="BH11" s="6">
        <v>-19.207999999999998</v>
      </c>
      <c r="BI11" s="6">
        <v>6.7283000000000004E-3</v>
      </c>
      <c r="BJ11" s="6">
        <v>-9.2428000000000008</v>
      </c>
      <c r="BK11" s="6">
        <v>5.7704999999999999E-2</v>
      </c>
      <c r="BL11" s="6">
        <v>0.19792999999999999</v>
      </c>
      <c r="BM11" s="6">
        <v>6.3254000000000001E-3</v>
      </c>
      <c r="BN11" s="6" t="s">
        <v>12</v>
      </c>
      <c r="BO11" s="6" t="s">
        <v>11</v>
      </c>
      <c r="BP11" s="6">
        <v>-26.361799999999999</v>
      </c>
      <c r="BQ11" s="6">
        <v>0.35464000000000001</v>
      </c>
      <c r="BR11" s="6">
        <v>0.37269000000000002</v>
      </c>
      <c r="BS11" s="6">
        <v>3.8675000000000001E-2</v>
      </c>
      <c r="BT11" s="6">
        <v>24.684699999999999</v>
      </c>
      <c r="BU11" s="6">
        <v>18.527799999999999</v>
      </c>
      <c r="BV11" s="6">
        <v>47.190199999999997</v>
      </c>
      <c r="BW11" s="6">
        <v>1.9965999999999999</v>
      </c>
      <c r="BX11" s="6">
        <v>90</v>
      </c>
      <c r="BY11" s="7" t="s">
        <v>20</v>
      </c>
    </row>
    <row r="12" spans="1:77" x14ac:dyDescent="0.2">
      <c r="A12" s="58"/>
      <c r="B12" s="15" t="str">
        <f t="shared" si="4"/>
        <v>171215_1_5</v>
      </c>
      <c r="C12" s="18">
        <f t="shared" si="5"/>
        <v>-4.9432999999999998</v>
      </c>
      <c r="D12" s="18">
        <f t="shared" si="5"/>
        <v>4.7253E-3</v>
      </c>
      <c r="E12" s="18">
        <f t="shared" si="6"/>
        <v>-19.271999999999998</v>
      </c>
      <c r="F12" s="18">
        <f t="shared" si="6"/>
        <v>5.8957000000000002E-3</v>
      </c>
      <c r="G12" s="18">
        <f t="shared" si="7"/>
        <v>11.05210976</v>
      </c>
      <c r="H12" s="18">
        <f t="shared" si="8"/>
        <v>0.25008999999999998</v>
      </c>
      <c r="I12" s="24">
        <f t="shared" si="8"/>
        <v>7.8230000000000001E-3</v>
      </c>
      <c r="J12" s="15"/>
      <c r="K12" s="18"/>
      <c r="L12" s="18"/>
      <c r="M12" s="16"/>
      <c r="N12" s="16"/>
      <c r="O12" s="16"/>
      <c r="P12" s="17"/>
      <c r="Q12" s="19"/>
      <c r="R12" s="20"/>
      <c r="S12" s="16"/>
      <c r="T12" s="16"/>
      <c r="U12" s="21"/>
      <c r="V12" s="21"/>
      <c r="W12" s="22"/>
      <c r="X12" s="19"/>
      <c r="Y12" s="20"/>
      <c r="Z12" s="20"/>
      <c r="AA12" s="20"/>
      <c r="AB12" s="21"/>
      <c r="AC12" s="21"/>
      <c r="AD12" s="22"/>
      <c r="AE12" s="23"/>
      <c r="AF12" s="18"/>
      <c r="AG12" s="24"/>
      <c r="AH12" s="23"/>
      <c r="AI12" s="18"/>
      <c r="AJ12" s="24"/>
      <c r="AK12" s="16" t="s">
        <v>50</v>
      </c>
      <c r="AL12" s="16" t="s">
        <v>25</v>
      </c>
      <c r="AM12" s="16">
        <v>5.9669999999999996</v>
      </c>
      <c r="AN12" s="16">
        <v>89.748000000000005</v>
      </c>
      <c r="AO12" s="16">
        <v>600</v>
      </c>
      <c r="AP12" s="16">
        <v>1.6484000000000001</v>
      </c>
      <c r="AQ12" s="16">
        <v>6.4283000000000001</v>
      </c>
      <c r="AR12" s="16">
        <v>-22.761700000000001</v>
      </c>
      <c r="AS12" s="16">
        <v>1200</v>
      </c>
      <c r="AT12" s="16">
        <v>35.985999999999997</v>
      </c>
      <c r="AU12" s="16">
        <v>6.0308000000000002</v>
      </c>
      <c r="AV12" s="16" t="s">
        <v>24</v>
      </c>
      <c r="AW12" s="16" t="s">
        <v>29</v>
      </c>
      <c r="AX12" s="16" t="s">
        <v>49</v>
      </c>
      <c r="AY12" s="16">
        <v>101634</v>
      </c>
      <c r="AZ12" s="16" t="s">
        <v>21</v>
      </c>
      <c r="BA12" s="16">
        <v>71.180000000000007</v>
      </c>
      <c r="BB12" s="16">
        <v>17.690000000000001</v>
      </c>
      <c r="BC12" s="16">
        <v>-181.3</v>
      </c>
      <c r="BD12" s="16">
        <v>-4.9406999999999996</v>
      </c>
      <c r="BE12" s="16">
        <v>-4.9432999999999998</v>
      </c>
      <c r="BF12" s="16">
        <v>4.7253E-3</v>
      </c>
      <c r="BG12" s="16">
        <v>-19.900500000000001</v>
      </c>
      <c r="BH12" s="16">
        <v>-19.271999999999998</v>
      </c>
      <c r="BI12" s="16">
        <v>5.8957000000000002E-3</v>
      </c>
      <c r="BJ12" s="16">
        <v>-9.2195</v>
      </c>
      <c r="BK12" s="16">
        <v>7.1401999999999993E-2</v>
      </c>
      <c r="BL12" s="16">
        <v>0.25008999999999998</v>
      </c>
      <c r="BM12" s="16">
        <v>7.8230000000000001E-3</v>
      </c>
      <c r="BN12" s="16" t="s">
        <v>12</v>
      </c>
      <c r="BO12" s="16" t="s">
        <v>11</v>
      </c>
      <c r="BP12" s="16">
        <v>-26.0641</v>
      </c>
      <c r="BQ12" s="16">
        <v>0.39427000000000001</v>
      </c>
      <c r="BR12" s="16">
        <v>0.81764000000000003</v>
      </c>
      <c r="BS12" s="16">
        <v>4.2721000000000002E-2</v>
      </c>
      <c r="BT12" s="16">
        <v>127.2285</v>
      </c>
      <c r="BU12" s="16">
        <v>25.296600000000002</v>
      </c>
      <c r="BV12" s="16">
        <v>152.10140000000001</v>
      </c>
      <c r="BW12" s="16">
        <v>2.7258</v>
      </c>
      <c r="BX12" s="16">
        <v>90</v>
      </c>
      <c r="BY12" s="17" t="s">
        <v>20</v>
      </c>
    </row>
    <row r="13" spans="1:77" x14ac:dyDescent="0.2">
      <c r="A13" s="59"/>
      <c r="B13" s="25" t="str">
        <f t="shared" si="4"/>
        <v>171229_5_5</v>
      </c>
      <c r="C13" s="26">
        <f t="shared" si="5"/>
        <v>-4.992</v>
      </c>
      <c r="D13" s="26">
        <f t="shared" si="5"/>
        <v>4.3305000000000001E-3</v>
      </c>
      <c r="E13" s="26">
        <f t="shared" si="6"/>
        <v>-19.2164</v>
      </c>
      <c r="F13" s="26">
        <f t="shared" si="6"/>
        <v>7.2046000000000002E-3</v>
      </c>
      <c r="G13" s="26">
        <f t="shared" si="7"/>
        <v>11.109428912000002</v>
      </c>
      <c r="H13" s="26">
        <f t="shared" si="8"/>
        <v>0.23846999999999999</v>
      </c>
      <c r="I13" s="27">
        <f t="shared" si="8"/>
        <v>8.0549000000000003E-3</v>
      </c>
      <c r="J13" s="25">
        <f>COUNTA(B11:B13)</f>
        <v>3</v>
      </c>
      <c r="K13" s="26">
        <f>AVERAGE(H11:H13)</f>
        <v>0.22882999999999998</v>
      </c>
      <c r="L13" s="26">
        <f>STDEV(H11:H13)/SQRT(J13)</f>
        <v>1.580995045322196E-2</v>
      </c>
      <c r="M13" s="26">
        <f>AVERAGE(C11:C13)</f>
        <v>-4.9744000000000002</v>
      </c>
      <c r="N13" s="26">
        <f>STDEV(C11:C13)</f>
        <v>2.7011293934204688E-2</v>
      </c>
      <c r="O13" s="26">
        <f>AVERAGE(G11:G13)</f>
        <v>11.093209104000001</v>
      </c>
      <c r="P13" s="27">
        <f>STDEV(G11:G13)</f>
        <v>3.585547071482046E-2</v>
      </c>
      <c r="Q13" s="30">
        <f>SQRT((4.05*10^4)/(K13-0.167))</f>
        <v>809.33419182753903</v>
      </c>
      <c r="R13" s="31">
        <f>Q13-273.15</f>
        <v>536.18419182753905</v>
      </c>
      <c r="S13" s="31">
        <f>(SQRT((4.05*10^4)/(K13-L13-0.167))-273.15)-R13</f>
        <v>128.77625142740567</v>
      </c>
      <c r="T13" s="31">
        <f>R13-(SQRT((4.05*10^4)/(K13+L13-0.167))-273.15)</f>
        <v>87.088621646239176</v>
      </c>
      <c r="U13" s="32">
        <f>((O13+1000)/AE13)-1000</f>
        <v>9.4225123851811077</v>
      </c>
      <c r="V13" s="32">
        <f t="shared" si="0"/>
        <v>1.2380674833032117</v>
      </c>
      <c r="W13" s="33">
        <f t="shared" si="1"/>
        <v>1.2365508405016499</v>
      </c>
      <c r="X13" s="30">
        <f>SQRT((4.28*10^4)/(K13 - 0.1174))</f>
        <v>619.75611313955517</v>
      </c>
      <c r="Y13" s="31">
        <f>X13-273.15</f>
        <v>346.60611313955519</v>
      </c>
      <c r="Z13" s="31">
        <f>(SQRT((4.28*10^4)/(K13-L13-0.1174))-273.15)-Y13</f>
        <v>49.27667499746326</v>
      </c>
      <c r="AA13" s="31">
        <f>Y13-(SQRT((4.28*10^4)/(K13+L13-0.1174))-273.15)</f>
        <v>39.779957613327952</v>
      </c>
      <c r="AB13" s="32">
        <f>((O13+1000)/AH13)-1000</f>
        <v>6.0151448380255488</v>
      </c>
      <c r="AC13" s="32">
        <f t="shared" si="2"/>
        <v>1.1675427670961653</v>
      </c>
      <c r="AD13" s="33">
        <f t="shared" si="3"/>
        <v>1.1661893322825563</v>
      </c>
      <c r="AE13" s="34">
        <f>EXP(((3.14*10^6)/(Q13)^2+((0*(10)^3)/Q13)+(-3.14))/1000)</f>
        <v>1.0016551015043951</v>
      </c>
      <c r="AF13" s="26">
        <f>EXP(((3.14*10^6)/(Q13+S13)^2+((0*(10)^3)/(Q13+S13))+(-3.14))/1000)</f>
        <v>1.000428065805804</v>
      </c>
      <c r="AG13" s="27">
        <f>EXP(((3.14*10^6)/(Q13-T13)^2+((0*(10)^3)/(Q13-T13))+(-3.14))/1000)</f>
        <v>1.0028836421753644</v>
      </c>
      <c r="AH13" s="34">
        <f>EXP(((3.14*10^6)/(X13)^2+((0*(10)^3)/X13)+(-3.14))/1000)</f>
        <v>1.005047701609693</v>
      </c>
      <c r="AI13" s="26">
        <f>EXP(((3.14*10^6)/(X13+Z13)^2+((0*(10)^3)/(X13+Z13))+(-3.14))/1000)</f>
        <v>1.0038826337535416</v>
      </c>
      <c r="AJ13" s="27">
        <f>EXP(((3.14*10^6)/(X13-AA13)^2+((0*(10)^3)/(X13-AA13))+(-3.14))/1000)</f>
        <v>1.0062141215991156</v>
      </c>
      <c r="AK13" s="28" t="s">
        <v>48</v>
      </c>
      <c r="AL13" s="28" t="s">
        <v>25</v>
      </c>
      <c r="AM13" s="28">
        <v>6.2270000000000003</v>
      </c>
      <c r="AN13" s="28">
        <v>90.280199999999994</v>
      </c>
      <c r="AO13" s="28">
        <v>600</v>
      </c>
      <c r="AP13" s="28">
        <v>1.5209999999999999</v>
      </c>
      <c r="AQ13" s="28">
        <v>31.156099999999999</v>
      </c>
      <c r="AR13" s="28">
        <v>-21.560700000000001</v>
      </c>
      <c r="AS13" s="28">
        <v>1200</v>
      </c>
      <c r="AT13" s="28">
        <v>49.320999999999998</v>
      </c>
      <c r="AU13" s="28">
        <v>7.9204999999999997</v>
      </c>
      <c r="AV13" s="28" t="s">
        <v>24</v>
      </c>
      <c r="AW13" s="28" t="s">
        <v>29</v>
      </c>
      <c r="AX13" s="28" t="s">
        <v>47</v>
      </c>
      <c r="AY13" s="28">
        <v>102238</v>
      </c>
      <c r="AZ13" s="28" t="s">
        <v>21</v>
      </c>
      <c r="BA13" s="28">
        <v>97.47</v>
      </c>
      <c r="BB13" s="28">
        <v>22.82</v>
      </c>
      <c r="BC13" s="28">
        <v>-7.4</v>
      </c>
      <c r="BD13" s="28">
        <v>-4.9888000000000003</v>
      </c>
      <c r="BE13" s="28">
        <v>-4.992</v>
      </c>
      <c r="BF13" s="28">
        <v>4.3305000000000001E-3</v>
      </c>
      <c r="BG13" s="28">
        <v>-19.8461</v>
      </c>
      <c r="BH13" s="28">
        <v>-19.2164</v>
      </c>
      <c r="BI13" s="28">
        <v>7.2046000000000002E-3</v>
      </c>
      <c r="BJ13" s="28">
        <v>-9.2215000000000007</v>
      </c>
      <c r="BK13" s="28">
        <v>7.4706999999999996E-2</v>
      </c>
      <c r="BL13" s="28">
        <v>0.23846999999999999</v>
      </c>
      <c r="BM13" s="28">
        <v>8.0549000000000003E-3</v>
      </c>
      <c r="BN13" s="28" t="s">
        <v>12</v>
      </c>
      <c r="BO13" s="28" t="s">
        <v>11</v>
      </c>
      <c r="BP13" s="28">
        <v>-26.365500000000001</v>
      </c>
      <c r="BQ13" s="28">
        <v>0.2878</v>
      </c>
      <c r="BR13" s="28">
        <v>0.39711999999999997</v>
      </c>
      <c r="BS13" s="28">
        <v>3.1247E-2</v>
      </c>
      <c r="BT13" s="28">
        <v>12.9048</v>
      </c>
      <c r="BU13" s="28">
        <v>15.9673</v>
      </c>
      <c r="BV13" s="28">
        <v>35.184100000000001</v>
      </c>
      <c r="BW13" s="28">
        <v>1.7204999999999999</v>
      </c>
      <c r="BX13" s="28">
        <v>90</v>
      </c>
      <c r="BY13" s="29" t="s">
        <v>20</v>
      </c>
    </row>
    <row r="14" spans="1:77" x14ac:dyDescent="0.2">
      <c r="A14" s="56" t="s">
        <v>116</v>
      </c>
      <c r="B14" s="5" t="str">
        <f>AK14</f>
        <v>171211_4_3</v>
      </c>
      <c r="C14" s="8">
        <f>BE14</f>
        <v>-5.5940000000000003</v>
      </c>
      <c r="D14" s="8">
        <f>BF14</f>
        <v>4.1621999999999996E-3</v>
      </c>
      <c r="E14" s="8">
        <f>BH14</f>
        <v>-18.615300000000001</v>
      </c>
      <c r="F14" s="8">
        <f>BI14</f>
        <v>6.5842000000000001E-3</v>
      </c>
      <c r="G14" s="8">
        <f>E14*1.03092+30.92</f>
        <v>11.729114924000001</v>
      </c>
      <c r="H14" s="8">
        <f>BL14</f>
        <v>0.23174</v>
      </c>
      <c r="I14" s="14">
        <f>BM14</f>
        <v>6.5669999999999999E-3</v>
      </c>
      <c r="J14" s="5"/>
      <c r="K14" s="8"/>
      <c r="L14" s="8"/>
      <c r="M14" s="6"/>
      <c r="N14" s="6"/>
      <c r="O14" s="6"/>
      <c r="P14" s="7"/>
      <c r="Q14" s="9"/>
      <c r="R14" s="10"/>
      <c r="S14" s="6"/>
      <c r="T14" s="6"/>
      <c r="U14" s="11"/>
      <c r="V14" s="21"/>
      <c r="W14" s="22"/>
      <c r="X14" s="9"/>
      <c r="Y14" s="10"/>
      <c r="Z14" s="10"/>
      <c r="AA14" s="10"/>
      <c r="AB14" s="11"/>
      <c r="AC14" s="21"/>
      <c r="AD14" s="22"/>
      <c r="AE14" s="13"/>
      <c r="AF14" s="8"/>
      <c r="AG14" s="14"/>
      <c r="AH14" s="13"/>
      <c r="AI14" s="8"/>
      <c r="AJ14" s="14"/>
      <c r="AK14" s="6" t="s">
        <v>64</v>
      </c>
      <c r="AL14" s="6" t="s">
        <v>25</v>
      </c>
      <c r="AM14" s="6">
        <v>8.7789999999999999</v>
      </c>
      <c r="AN14" s="6">
        <v>88.881500000000003</v>
      </c>
      <c r="AO14" s="6">
        <v>600</v>
      </c>
      <c r="AP14" s="6">
        <v>1.0749</v>
      </c>
      <c r="AQ14" s="6">
        <v>9.4873999999999992</v>
      </c>
      <c r="AR14" s="6">
        <v>-21.389399999999998</v>
      </c>
      <c r="AS14" s="6">
        <v>1200</v>
      </c>
      <c r="AT14" s="6">
        <v>64.450999999999993</v>
      </c>
      <c r="AU14" s="6">
        <v>7.3414999999999999</v>
      </c>
      <c r="AV14" s="6" t="s">
        <v>24</v>
      </c>
      <c r="AW14" s="6" t="s">
        <v>29</v>
      </c>
      <c r="AX14" s="6" t="s">
        <v>63</v>
      </c>
      <c r="AY14" s="6">
        <v>101436</v>
      </c>
      <c r="AZ14" s="6" t="s">
        <v>21</v>
      </c>
      <c r="BA14" s="6">
        <v>130.54</v>
      </c>
      <c r="BB14" s="6">
        <v>30.09</v>
      </c>
      <c r="BC14" s="6">
        <v>-60.6</v>
      </c>
      <c r="BD14" s="6">
        <v>-5.5838999999999999</v>
      </c>
      <c r="BE14" s="6">
        <v>-5.5940000000000003</v>
      </c>
      <c r="BF14" s="6">
        <v>4.1621999999999996E-3</v>
      </c>
      <c r="BG14" s="6">
        <v>-19.233499999999999</v>
      </c>
      <c r="BH14" s="6">
        <v>-18.615300000000001</v>
      </c>
      <c r="BI14" s="6">
        <v>6.5842000000000001E-3</v>
      </c>
      <c r="BJ14" s="6">
        <v>-9.1751000000000005</v>
      </c>
      <c r="BK14" s="6">
        <v>6.1499999999999999E-2</v>
      </c>
      <c r="BL14" s="6">
        <v>0.23174</v>
      </c>
      <c r="BM14" s="6">
        <v>6.5669999999999999E-3</v>
      </c>
      <c r="BN14" s="6" t="s">
        <v>12</v>
      </c>
      <c r="BO14" s="6" t="s">
        <v>11</v>
      </c>
      <c r="BP14" s="6">
        <v>-25.2227</v>
      </c>
      <c r="BQ14" s="6">
        <v>0.36532999999999999</v>
      </c>
      <c r="BR14" s="6">
        <v>0.32463999999999998</v>
      </c>
      <c r="BS14" s="6">
        <v>3.9689000000000002E-2</v>
      </c>
      <c r="BT14" s="6">
        <v>6.4272999999999998</v>
      </c>
      <c r="BU14" s="6">
        <v>21.3169</v>
      </c>
      <c r="BV14" s="6">
        <v>27.898599999999998</v>
      </c>
      <c r="BW14" s="6">
        <v>2.2953999999999999</v>
      </c>
      <c r="BX14" s="6">
        <v>90</v>
      </c>
      <c r="BY14" s="7" t="s">
        <v>20</v>
      </c>
    </row>
    <row r="15" spans="1:77" x14ac:dyDescent="0.2">
      <c r="A15" s="58"/>
      <c r="B15" s="15" t="str">
        <f>AK15</f>
        <v>171214_4_3</v>
      </c>
      <c r="C15" s="18">
        <f>BE15</f>
        <v>-5.5839999999999996</v>
      </c>
      <c r="D15" s="18">
        <f>BF15</f>
        <v>4.5323999999999998E-3</v>
      </c>
      <c r="E15" s="18">
        <f>BH15</f>
        <v>-18.544799999999999</v>
      </c>
      <c r="F15" s="18">
        <f>BI15</f>
        <v>7.5567999999999998E-3</v>
      </c>
      <c r="G15" s="18">
        <f>E15*1.03092+30.92</f>
        <v>11.801794784000002</v>
      </c>
      <c r="H15" s="18">
        <f>BL15</f>
        <v>0.26956000000000002</v>
      </c>
      <c r="I15" s="24">
        <f>BM15</f>
        <v>6.8336999999999998E-3</v>
      </c>
      <c r="J15" s="15"/>
      <c r="K15" s="18"/>
      <c r="L15" s="18"/>
      <c r="M15" s="16"/>
      <c r="N15" s="16"/>
      <c r="O15" s="16"/>
      <c r="P15" s="17"/>
      <c r="Q15" s="19"/>
      <c r="R15" s="20"/>
      <c r="S15" s="16"/>
      <c r="T15" s="16"/>
      <c r="U15" s="21"/>
      <c r="V15" s="21"/>
      <c r="W15" s="22"/>
      <c r="X15" s="19"/>
      <c r="Y15" s="20"/>
      <c r="Z15" s="20"/>
      <c r="AA15" s="20"/>
      <c r="AB15" s="21"/>
      <c r="AC15" s="21"/>
      <c r="AD15" s="22"/>
      <c r="AE15" s="23"/>
      <c r="AF15" s="18"/>
      <c r="AG15" s="24"/>
      <c r="AH15" s="23"/>
      <c r="AI15" s="18"/>
      <c r="AJ15" s="24"/>
      <c r="AK15" s="16" t="s">
        <v>62</v>
      </c>
      <c r="AL15" s="16" t="s">
        <v>25</v>
      </c>
      <c r="AM15" s="16">
        <v>7.2850000000000001</v>
      </c>
      <c r="AN15" s="16">
        <v>89.548699999999997</v>
      </c>
      <c r="AO15" s="16">
        <v>600</v>
      </c>
      <c r="AP15" s="16">
        <v>2.1583000000000001</v>
      </c>
      <c r="AQ15" s="16">
        <v>62.575699999999998</v>
      </c>
      <c r="AR15" s="16">
        <v>-21.5093</v>
      </c>
      <c r="AS15" s="16">
        <v>1200</v>
      </c>
      <c r="AT15" s="16">
        <v>51.875999999999998</v>
      </c>
      <c r="AU15" s="16">
        <v>7.1208999999999998</v>
      </c>
      <c r="AV15" s="16" t="s">
        <v>24</v>
      </c>
      <c r="AW15" s="16" t="s">
        <v>29</v>
      </c>
      <c r="AX15" s="16" t="s">
        <v>61</v>
      </c>
      <c r="AY15" s="16">
        <v>101602</v>
      </c>
      <c r="AZ15" s="16" t="s">
        <v>21</v>
      </c>
      <c r="BA15" s="16">
        <v>103.9</v>
      </c>
      <c r="BB15" s="16">
        <v>24.27</v>
      </c>
      <c r="BC15" s="16">
        <v>57.5</v>
      </c>
      <c r="BD15" s="16">
        <v>-5.5739999999999998</v>
      </c>
      <c r="BE15" s="16">
        <v>-5.5839999999999996</v>
      </c>
      <c r="BF15" s="16">
        <v>4.5323999999999998E-3</v>
      </c>
      <c r="BG15" s="16">
        <v>-19.165400000000002</v>
      </c>
      <c r="BH15" s="16">
        <v>-18.544799999999999</v>
      </c>
      <c r="BI15" s="16">
        <v>7.5567999999999998E-3</v>
      </c>
      <c r="BJ15" s="16">
        <v>-9.0589999999999993</v>
      </c>
      <c r="BK15" s="16">
        <v>6.2019999999999999E-2</v>
      </c>
      <c r="BL15" s="16">
        <v>0.26956000000000002</v>
      </c>
      <c r="BM15" s="16">
        <v>6.8336999999999998E-3</v>
      </c>
      <c r="BN15" s="16" t="s">
        <v>12</v>
      </c>
      <c r="BO15" s="16" t="s">
        <v>11</v>
      </c>
      <c r="BP15" s="16">
        <v>-25.0505</v>
      </c>
      <c r="BQ15" s="16">
        <v>0.27318999999999999</v>
      </c>
      <c r="BR15" s="16">
        <v>0.36244999999999999</v>
      </c>
      <c r="BS15" s="16">
        <v>2.9756000000000001E-2</v>
      </c>
      <c r="BT15" s="16">
        <v>8.1837</v>
      </c>
      <c r="BU15" s="16">
        <v>19.956499999999998</v>
      </c>
      <c r="BV15" s="16">
        <v>29.5396</v>
      </c>
      <c r="BW15" s="16">
        <v>2.1488999999999998</v>
      </c>
      <c r="BX15" s="16">
        <v>90</v>
      </c>
      <c r="BY15" s="17" t="s">
        <v>20</v>
      </c>
    </row>
    <row r="16" spans="1:77" x14ac:dyDescent="0.2">
      <c r="A16" s="59"/>
      <c r="B16" s="25" t="str">
        <f>AK16</f>
        <v>180102_3_3</v>
      </c>
      <c r="C16" s="26">
        <f>BE16</f>
        <v>-5.5926</v>
      </c>
      <c r="D16" s="26">
        <f>BF16</f>
        <v>4.3073E-3</v>
      </c>
      <c r="E16" s="26">
        <f>BH16</f>
        <v>-18.607399999999998</v>
      </c>
      <c r="F16" s="26">
        <f>BI16</f>
        <v>6.6888E-3</v>
      </c>
      <c r="G16" s="26">
        <f>E16*1.03092+30.92</f>
        <v>11.737259192000003</v>
      </c>
      <c r="H16" s="26">
        <f>BL16</f>
        <v>0.24723999999999999</v>
      </c>
      <c r="I16" s="27">
        <f>BM16</f>
        <v>7.2925999999999998E-3</v>
      </c>
      <c r="J16" s="25">
        <f>COUNTA(B14:B16)</f>
        <v>3</v>
      </c>
      <c r="K16" s="26">
        <f>AVERAGE(H14:H16)</f>
        <v>0.24951333333333336</v>
      </c>
      <c r="L16" s="26">
        <f>STDEV(H14:H16)/SQRT(J16)</f>
        <v>1.097670462590866E-2</v>
      </c>
      <c r="M16" s="26">
        <f>AVERAGE(C14:C16)</f>
        <v>-5.5902000000000003</v>
      </c>
      <c r="N16" s="26">
        <f>STDEV(C14:C16)</f>
        <v>5.4147945482726761E-3</v>
      </c>
      <c r="O16" s="26">
        <f>AVERAGE(G14:G16)</f>
        <v>11.756056300000003</v>
      </c>
      <c r="P16" s="27">
        <f>STDEV(G14:G16)</f>
        <v>3.9819454595431701E-2</v>
      </c>
      <c r="Q16" s="30">
        <f>SQRT((4.05*10^4)/(K16-0.167))</f>
        <v>700.59243850221708</v>
      </c>
      <c r="R16" s="31">
        <f>Q16-273.15</f>
        <v>427.4424385022171</v>
      </c>
      <c r="S16" s="31">
        <f>(SQRT((4.05*10^4)/(K16-L16-0.167))-273.15)-R16</f>
        <v>51.832665398065501</v>
      </c>
      <c r="T16" s="31">
        <f>R16-(SQRT((4.05*10^4)/(K16+L16-0.167))-273.15)</f>
        <v>42.412192653601323</v>
      </c>
      <c r="U16" s="32">
        <f>((O16+1000)/AE16)-1000</f>
        <v>8.4657945469157312</v>
      </c>
      <c r="V16" s="32">
        <f t="shared" si="0"/>
        <v>0.85860336781729529</v>
      </c>
      <c r="W16" s="33">
        <f t="shared" si="1"/>
        <v>0.85787297851425137</v>
      </c>
      <c r="X16" s="30">
        <f>SQRT((4.28*10^4)/(K16 - 0.1174))</f>
        <v>569.17859508141601</v>
      </c>
      <c r="Y16" s="31">
        <f>X16-273.15</f>
        <v>296.02859508141603</v>
      </c>
      <c r="Z16" s="31">
        <f>(SQRT((4.28*10^4)/(K16-L16-0.1174))-273.15)-Y16</f>
        <v>25.228716767653964</v>
      </c>
      <c r="AA16" s="31">
        <f>Y16-(SQRT((4.28*10^4)/(K16+L16-0.1174))-273.15)</f>
        <v>22.266931864541789</v>
      </c>
      <c r="AB16" s="32">
        <f>((O16+1000)/AH16)-1000</f>
        <v>5.1482709669875248</v>
      </c>
      <c r="AC16" s="32">
        <f t="shared" si="2"/>
        <v>0.80977220790089177</v>
      </c>
      <c r="AD16" s="33">
        <f t="shared" si="3"/>
        <v>0.80912036060647097</v>
      </c>
      <c r="AE16" s="34">
        <f>EXP(((3.14*10^6)/(Q16)^2+((0*(10)^3)/Q16)+(-3.14))/1000)</f>
        <v>1.0032626409054979</v>
      </c>
      <c r="AF16" s="26">
        <f>EXP(((3.14*10^6)/(Q16+S16)^2+((0*(10)^3)/(Q16+S16))+(-3.14))/1000)</f>
        <v>1.0024091941008171</v>
      </c>
      <c r="AG16" s="27">
        <f>EXP(((3.14*10^6)/(Q16-T16)^2+((0*(10)^3)/(Q16-T16))+(-3.14))/1000)</f>
        <v>1.0041168143310562</v>
      </c>
      <c r="AH16" s="34">
        <f>EXP(((3.14*10^6)/(X16)^2+((0*(10)^3)/X16)+(-3.14))/1000)</f>
        <v>1.0065739409039181</v>
      </c>
      <c r="AI16" s="26">
        <f>EXP(((3.14*10^6)/(X16+Z16)^2+((0*(10)^3)/(X16+Z16))+(-3.14))/1000)</f>
        <v>1.0057636729130497</v>
      </c>
      <c r="AJ16" s="27">
        <f>EXP(((3.14*10^6)/(X16-AA16)^2+((0*(10)^3)/(X16-AA16))+(-3.14))/1000)</f>
        <v>1.0073848616666401</v>
      </c>
      <c r="AK16" s="28" t="s">
        <v>60</v>
      </c>
      <c r="AL16" s="28" t="s">
        <v>25</v>
      </c>
      <c r="AM16" s="28">
        <v>7.032</v>
      </c>
      <c r="AN16" s="28" t="s">
        <v>11</v>
      </c>
      <c r="AO16" s="28" t="s">
        <v>11</v>
      </c>
      <c r="AP16" s="28" t="s">
        <v>11</v>
      </c>
      <c r="AQ16" s="28" t="s">
        <v>12</v>
      </c>
      <c r="AR16" s="28" t="s">
        <v>11</v>
      </c>
      <c r="AS16" s="28" t="s">
        <v>11</v>
      </c>
      <c r="AT16" s="28" t="s">
        <v>11</v>
      </c>
      <c r="AU16" s="28" t="s">
        <v>11</v>
      </c>
      <c r="AV16" s="28" t="s">
        <v>41</v>
      </c>
      <c r="AW16" s="28" t="s">
        <v>40</v>
      </c>
      <c r="AX16" s="28" t="s">
        <v>59</v>
      </c>
      <c r="AY16" s="28">
        <v>102386</v>
      </c>
      <c r="AZ16" s="28" t="s">
        <v>21</v>
      </c>
      <c r="BA16" s="28">
        <v>101.35</v>
      </c>
      <c r="BB16" s="28">
        <v>24.62</v>
      </c>
      <c r="BC16" s="28">
        <v>-6.4</v>
      </c>
      <c r="BD16" s="28">
        <v>-5.5824999999999996</v>
      </c>
      <c r="BE16" s="28">
        <v>-5.5926</v>
      </c>
      <c r="BF16" s="28">
        <v>4.3073E-3</v>
      </c>
      <c r="BG16" s="28">
        <v>-19.231100000000001</v>
      </c>
      <c r="BH16" s="28">
        <v>-18.607399999999998</v>
      </c>
      <c r="BI16" s="28">
        <v>6.6888E-3</v>
      </c>
      <c r="BJ16" s="28">
        <v>-9.1562000000000001</v>
      </c>
      <c r="BK16" s="28">
        <v>6.7352999999999996E-2</v>
      </c>
      <c r="BL16" s="28">
        <v>0.24723999999999999</v>
      </c>
      <c r="BM16" s="28">
        <v>7.2925999999999998E-3</v>
      </c>
      <c r="BN16" s="28" t="s">
        <v>12</v>
      </c>
      <c r="BO16" s="28" t="s">
        <v>11</v>
      </c>
      <c r="BP16" s="28">
        <v>-25.520800000000001</v>
      </c>
      <c r="BQ16" s="28">
        <v>0.30096000000000001</v>
      </c>
      <c r="BR16" s="28">
        <v>1.383E-2</v>
      </c>
      <c r="BS16" s="28">
        <v>3.2639000000000001E-2</v>
      </c>
      <c r="BT16" s="28">
        <v>-8.9887999999999995</v>
      </c>
      <c r="BU16" s="28">
        <v>17.5763</v>
      </c>
      <c r="BV16" s="28">
        <v>12.1464</v>
      </c>
      <c r="BW16" s="28">
        <v>1.8927</v>
      </c>
      <c r="BX16" s="28">
        <v>90</v>
      </c>
      <c r="BY16" s="29" t="s">
        <v>20</v>
      </c>
    </row>
    <row r="17" spans="1:77" x14ac:dyDescent="0.2">
      <c r="A17" s="56" t="s">
        <v>120</v>
      </c>
      <c r="B17" s="5" t="str">
        <f t="shared" si="4"/>
        <v>171213_3_7</v>
      </c>
      <c r="C17" s="8">
        <f t="shared" si="5"/>
        <v>-4.7497999999999996</v>
      </c>
      <c r="D17" s="8">
        <f t="shared" si="5"/>
        <v>3.7720000000000002E-3</v>
      </c>
      <c r="E17" s="8">
        <f t="shared" si="6"/>
        <v>-17.583100000000002</v>
      </c>
      <c r="F17" s="8">
        <f t="shared" si="6"/>
        <v>6.7102999999999998E-3</v>
      </c>
      <c r="G17" s="8">
        <f t="shared" si="7"/>
        <v>12.793230548</v>
      </c>
      <c r="H17" s="8">
        <f t="shared" si="8"/>
        <v>0.29383999999999999</v>
      </c>
      <c r="I17" s="14">
        <f t="shared" si="8"/>
        <v>7.1929000000000003E-3</v>
      </c>
      <c r="J17" s="5"/>
      <c r="K17" s="8"/>
      <c r="L17" s="8"/>
      <c r="M17" s="6"/>
      <c r="N17" s="6"/>
      <c r="O17" s="6"/>
      <c r="P17" s="7"/>
      <c r="Q17" s="9"/>
      <c r="R17" s="10"/>
      <c r="S17" s="6"/>
      <c r="T17" s="6"/>
      <c r="U17" s="11"/>
      <c r="V17" s="21"/>
      <c r="W17" s="22"/>
      <c r="X17" s="9"/>
      <c r="Y17" s="10"/>
      <c r="Z17" s="10"/>
      <c r="AA17" s="10"/>
      <c r="AB17" s="11"/>
      <c r="AC17" s="21"/>
      <c r="AD17" s="22"/>
      <c r="AE17" s="13"/>
      <c r="AF17" s="8"/>
      <c r="AG17" s="14"/>
      <c r="AH17" s="13"/>
      <c r="AI17" s="8"/>
      <c r="AJ17" s="14"/>
      <c r="AK17" s="6" t="s">
        <v>38</v>
      </c>
      <c r="AL17" s="6" t="s">
        <v>25</v>
      </c>
      <c r="AM17" s="6">
        <v>7.8789999999999996</v>
      </c>
      <c r="AN17" s="6">
        <v>89.442300000000003</v>
      </c>
      <c r="AO17" s="6">
        <v>600</v>
      </c>
      <c r="AP17" s="6">
        <v>2.0308000000000002</v>
      </c>
      <c r="AQ17" s="6">
        <v>58.369399999999999</v>
      </c>
      <c r="AR17" s="6">
        <v>-21.533300000000001</v>
      </c>
      <c r="AS17" s="6">
        <v>1200</v>
      </c>
      <c r="AT17" s="6">
        <v>59.110999999999997</v>
      </c>
      <c r="AU17" s="6">
        <v>7.5023</v>
      </c>
      <c r="AV17" s="6" t="s">
        <v>24</v>
      </c>
      <c r="AW17" s="6" t="s">
        <v>29</v>
      </c>
      <c r="AX17" s="6" t="s">
        <v>37</v>
      </c>
      <c r="AY17" s="6">
        <v>101538</v>
      </c>
      <c r="AZ17" s="6" t="s">
        <v>21</v>
      </c>
      <c r="BA17" s="6">
        <v>117.66</v>
      </c>
      <c r="BB17" s="6">
        <v>27.26</v>
      </c>
      <c r="BC17" s="6">
        <v>26.5</v>
      </c>
      <c r="BD17" s="6">
        <v>-4.7493999999999996</v>
      </c>
      <c r="BE17" s="6">
        <v>-4.7497999999999996</v>
      </c>
      <c r="BF17" s="6">
        <v>3.7720000000000002E-3</v>
      </c>
      <c r="BG17" s="6">
        <v>-18.192900000000002</v>
      </c>
      <c r="BH17" s="6">
        <v>-17.583100000000002</v>
      </c>
      <c r="BI17" s="6">
        <v>6.7102999999999998E-3</v>
      </c>
      <c r="BJ17" s="6">
        <v>-7.2401</v>
      </c>
      <c r="BK17" s="6">
        <v>6.6647999999999999E-2</v>
      </c>
      <c r="BL17" s="6">
        <v>0.29383999999999999</v>
      </c>
      <c r="BM17" s="6">
        <v>7.1929000000000003E-3</v>
      </c>
      <c r="BN17" s="6" t="s">
        <v>12</v>
      </c>
      <c r="BO17" s="6" t="s">
        <v>11</v>
      </c>
      <c r="BP17" s="6">
        <v>-23.090499999999999</v>
      </c>
      <c r="BQ17" s="6">
        <v>0.24923000000000001</v>
      </c>
      <c r="BR17" s="6">
        <v>0.38729000000000002</v>
      </c>
      <c r="BS17" s="6">
        <v>2.6897000000000001E-2</v>
      </c>
      <c r="BT17" s="6">
        <v>18.363199999999999</v>
      </c>
      <c r="BU17" s="6">
        <v>15.9749</v>
      </c>
      <c r="BV17" s="6">
        <v>37.014499999999998</v>
      </c>
      <c r="BW17" s="6">
        <v>1.7151000000000001</v>
      </c>
      <c r="BX17" s="6">
        <v>90</v>
      </c>
      <c r="BY17" s="7" t="s">
        <v>20</v>
      </c>
    </row>
    <row r="18" spans="1:77" x14ac:dyDescent="0.2">
      <c r="A18" s="58"/>
      <c r="B18" s="15" t="str">
        <f t="shared" si="4"/>
        <v>171229_1_7</v>
      </c>
      <c r="C18" s="18">
        <f t="shared" si="5"/>
        <v>-4.7510000000000003</v>
      </c>
      <c r="D18" s="18">
        <f t="shared" si="5"/>
        <v>4.4400999999999998E-3</v>
      </c>
      <c r="E18" s="18">
        <f t="shared" si="6"/>
        <v>-17.5261</v>
      </c>
      <c r="F18" s="18">
        <f t="shared" si="6"/>
        <v>5.8601E-3</v>
      </c>
      <c r="G18" s="18">
        <f t="shared" si="7"/>
        <v>12.851992988000003</v>
      </c>
      <c r="H18" s="18">
        <f t="shared" si="8"/>
        <v>0.24449000000000001</v>
      </c>
      <c r="I18" s="24">
        <f t="shared" si="8"/>
        <v>6.7104E-3</v>
      </c>
      <c r="J18" s="15"/>
      <c r="K18" s="18"/>
      <c r="L18" s="18"/>
      <c r="M18" s="16"/>
      <c r="N18" s="16"/>
      <c r="O18" s="16"/>
      <c r="P18" s="17"/>
      <c r="Q18" s="19"/>
      <c r="R18" s="20"/>
      <c r="S18" s="16"/>
      <c r="T18" s="16"/>
      <c r="U18" s="21"/>
      <c r="V18" s="21"/>
      <c r="W18" s="22"/>
      <c r="X18" s="19"/>
      <c r="Y18" s="20"/>
      <c r="Z18" s="20"/>
      <c r="AA18" s="20"/>
      <c r="AB18" s="21"/>
      <c r="AC18" s="21"/>
      <c r="AD18" s="22"/>
      <c r="AE18" s="23"/>
      <c r="AF18" s="18"/>
      <c r="AG18" s="24"/>
      <c r="AH18" s="23"/>
      <c r="AI18" s="18"/>
      <c r="AJ18" s="24"/>
      <c r="AK18" s="16" t="s">
        <v>36</v>
      </c>
      <c r="AL18" s="16" t="s">
        <v>25</v>
      </c>
      <c r="AM18" s="16">
        <v>7.6120000000000001</v>
      </c>
      <c r="AN18" s="16">
        <v>90.124499999999998</v>
      </c>
      <c r="AO18" s="16">
        <v>600</v>
      </c>
      <c r="AP18" s="16">
        <v>1.3298000000000001</v>
      </c>
      <c r="AQ18" s="16">
        <v>40.142200000000003</v>
      </c>
      <c r="AR18" s="16">
        <v>-20.945799999999998</v>
      </c>
      <c r="AS18" s="16">
        <v>1200</v>
      </c>
      <c r="AT18" s="16">
        <v>55.445</v>
      </c>
      <c r="AU18" s="16">
        <v>7.2839</v>
      </c>
      <c r="AV18" s="16" t="s">
        <v>24</v>
      </c>
      <c r="AW18" s="16" t="s">
        <v>29</v>
      </c>
      <c r="AX18" s="16" t="s">
        <v>35</v>
      </c>
      <c r="AY18" s="16">
        <v>102206</v>
      </c>
      <c r="AZ18" s="16" t="s">
        <v>21</v>
      </c>
      <c r="BA18" s="16">
        <v>109.46</v>
      </c>
      <c r="BB18" s="16">
        <v>25.47</v>
      </c>
      <c r="BC18" s="16">
        <v>-84.6</v>
      </c>
      <c r="BD18" s="16">
        <v>-4.7506000000000004</v>
      </c>
      <c r="BE18" s="16">
        <v>-4.7510000000000003</v>
      </c>
      <c r="BF18" s="16">
        <v>4.4400999999999998E-3</v>
      </c>
      <c r="BG18" s="16">
        <v>-18.138999999999999</v>
      </c>
      <c r="BH18" s="16">
        <v>-17.5261</v>
      </c>
      <c r="BI18" s="16">
        <v>5.8601E-3</v>
      </c>
      <c r="BJ18" s="16">
        <v>-7.2339000000000002</v>
      </c>
      <c r="BK18" s="16">
        <v>6.2140000000000001E-2</v>
      </c>
      <c r="BL18" s="16">
        <v>0.24449000000000001</v>
      </c>
      <c r="BM18" s="16">
        <v>6.7104E-3</v>
      </c>
      <c r="BN18" s="16" t="s">
        <v>12</v>
      </c>
      <c r="BO18" s="16" t="s">
        <v>11</v>
      </c>
      <c r="BP18" s="16">
        <v>-22.913699999999999</v>
      </c>
      <c r="BQ18" s="16">
        <v>0.32229999999999998</v>
      </c>
      <c r="BR18" s="16">
        <v>0.45855000000000001</v>
      </c>
      <c r="BS18" s="16">
        <v>3.4827999999999998E-2</v>
      </c>
      <c r="BT18" s="16">
        <v>100.93899999999999</v>
      </c>
      <c r="BU18" s="16">
        <v>19.353100000000001</v>
      </c>
      <c r="BV18" s="16">
        <v>120.9859</v>
      </c>
      <c r="BW18" s="16">
        <v>2.0773000000000001</v>
      </c>
      <c r="BX18" s="16">
        <v>90</v>
      </c>
      <c r="BY18" s="17" t="s">
        <v>20</v>
      </c>
    </row>
    <row r="19" spans="1:77" x14ac:dyDescent="0.2">
      <c r="A19" s="59"/>
      <c r="B19" s="25" t="str">
        <f t="shared" si="4"/>
        <v>180104_1_7</v>
      </c>
      <c r="C19" s="26">
        <f t="shared" si="5"/>
        <v>-4.7567000000000004</v>
      </c>
      <c r="D19" s="26">
        <f t="shared" si="5"/>
        <v>4.4660000000000004E-3</v>
      </c>
      <c r="E19" s="26">
        <f t="shared" si="6"/>
        <v>-17.552800000000001</v>
      </c>
      <c r="F19" s="26">
        <f t="shared" si="6"/>
        <v>7.2969999999999997E-3</v>
      </c>
      <c r="G19" s="26">
        <f t="shared" si="7"/>
        <v>12.824467423999998</v>
      </c>
      <c r="H19" s="26">
        <f t="shared" si="8"/>
        <v>0.18973000000000001</v>
      </c>
      <c r="I19" s="27">
        <f t="shared" si="8"/>
        <v>6.5924E-3</v>
      </c>
      <c r="J19" s="25">
        <f>COUNTA(B17:B19)</f>
        <v>3</v>
      </c>
      <c r="K19" s="26">
        <f>AVERAGE(H17:H19)</f>
        <v>0.24268666666666663</v>
      </c>
      <c r="L19" s="26">
        <f>STDEV(H17:H19)/SQRT(J19)</f>
        <v>3.0067490934747417E-2</v>
      </c>
      <c r="M19" s="26">
        <f>AVERAGE(C17:C19)</f>
        <v>-4.7525000000000004</v>
      </c>
      <c r="N19" s="26">
        <f>STDEV(C17:C19)</f>
        <v>3.6864617182336512E-3</v>
      </c>
      <c r="O19" s="26">
        <f>AVERAGE(G17:G19)</f>
        <v>12.82323032</v>
      </c>
      <c r="P19" s="27">
        <f>STDEV(G17:G19)</f>
        <v>2.9400746732329411E-2</v>
      </c>
      <c r="Q19" s="30">
        <f>SQRT((4.05*10^4)/(K19-0.167))</f>
        <v>731.50588131587733</v>
      </c>
      <c r="R19" s="31">
        <f>Q19-273.15</f>
        <v>458.35588131587735</v>
      </c>
      <c r="S19" s="31">
        <f>(SQRT((4.05*10^4)/(K19-L19-0.167))-273.15)-R19</f>
        <v>210.71732110726703</v>
      </c>
      <c r="T19" s="31">
        <f>R19-(SQRT((4.05*10^4)/(K19+L19-0.167))-273.15)</f>
        <v>112.66529841731267</v>
      </c>
      <c r="U19" s="32">
        <f>((O19+1000)/AE19)-1000</f>
        <v>10.063960625132722</v>
      </c>
      <c r="V19" s="32">
        <f t="shared" si="0"/>
        <v>2.3573658736059997</v>
      </c>
      <c r="W19" s="33">
        <f t="shared" si="1"/>
        <v>2.3518768803215835</v>
      </c>
      <c r="X19" s="30">
        <f>SQRT((4.28*10^4)/(K19 - 0.1174))</f>
        <v>584.47973391487881</v>
      </c>
      <c r="Y19" s="31">
        <f>X19-273.15</f>
        <v>311.32973391487883</v>
      </c>
      <c r="Z19" s="31">
        <f>(SQRT((4.28*10^4)/(K19-L19-0.1174))-273.15)-Y19</f>
        <v>85.959892906447521</v>
      </c>
      <c r="AA19" s="31">
        <f>Y19-(SQRT((4.28*10^4)/(K19+L19-0.1174))-273.15)</f>
        <v>59.599226829365421</v>
      </c>
      <c r="AB19" s="32">
        <f>((O19+1000)/AH19)-1000</f>
        <v>6.7125457960926269</v>
      </c>
      <c r="AC19" s="32">
        <f t="shared" si="2"/>
        <v>2.223144227997409</v>
      </c>
      <c r="AD19" s="33">
        <f t="shared" si="3"/>
        <v>2.2182456300912463</v>
      </c>
      <c r="AE19" s="34">
        <f>EXP(((3.14*10^6)/(Q19)^2+((0*(10)^3)/Q19)+(-3.14))/1000)</f>
        <v>1.0027317771967228</v>
      </c>
      <c r="AF19" s="26">
        <f>EXP(((3.14*10^6)/(Q19+S19)^2+((0*(10)^3)/(Q19+S19))+(-3.14))/1000)</f>
        <v>1.0003969728913664</v>
      </c>
      <c r="AG19" s="27">
        <f>EXP(((3.14*10^6)/(Q19-T19)^2+((0*(10)^3)/(Q19-T19))+(-3.14))/1000)</f>
        <v>1.0050720306500593</v>
      </c>
      <c r="AH19" s="34">
        <f>EXP(((3.14*10^6)/(X19)^2+((0*(10)^3)/X19)+(-3.14))/1000)</f>
        <v>1.0060699397751869</v>
      </c>
      <c r="AI19" s="26">
        <f>EXP(((3.14*10^6)/(X19+Z19)^2+((0*(10)^3)/(X19+Z19))+(-3.14))/1000)</f>
        <v>1.0038531100984416</v>
      </c>
      <c r="AJ19" s="27">
        <f>EXP(((3.14*10^6)/(X19-AA19)^2+((0*(10)^3)/(X19-AA19))+(-3.14))/1000)</f>
        <v>1.008291664922959</v>
      </c>
      <c r="AK19" s="28" t="s">
        <v>34</v>
      </c>
      <c r="AL19" s="28" t="s">
        <v>25</v>
      </c>
      <c r="AM19" s="28">
        <v>6.8639999999999999</v>
      </c>
      <c r="AN19" s="28">
        <v>90.659199999999998</v>
      </c>
      <c r="AO19" s="28">
        <v>600</v>
      </c>
      <c r="AP19" s="28">
        <v>1.5209999999999999</v>
      </c>
      <c r="AQ19" s="28">
        <v>74.875799999999998</v>
      </c>
      <c r="AR19" s="28">
        <v>-21.6343</v>
      </c>
      <c r="AS19" s="28">
        <v>1200</v>
      </c>
      <c r="AT19" s="28">
        <v>50.893000000000001</v>
      </c>
      <c r="AU19" s="28">
        <v>7.4145000000000003</v>
      </c>
      <c r="AV19" s="28" t="s">
        <v>24</v>
      </c>
      <c r="AW19" s="28" t="s">
        <v>23</v>
      </c>
      <c r="AX19" s="28" t="s">
        <v>33</v>
      </c>
      <c r="AY19" s="28">
        <v>102486</v>
      </c>
      <c r="AZ19" s="28" t="s">
        <v>21</v>
      </c>
      <c r="BA19" s="28">
        <v>101.08</v>
      </c>
      <c r="BB19" s="28">
        <v>24.44</v>
      </c>
      <c r="BC19" s="28">
        <v>8.6999999999999993</v>
      </c>
      <c r="BD19" s="28">
        <v>-4.7561999999999998</v>
      </c>
      <c r="BE19" s="28">
        <v>-4.7567000000000004</v>
      </c>
      <c r="BF19" s="28">
        <v>4.4660000000000004E-3</v>
      </c>
      <c r="BG19" s="28">
        <v>-18.166</v>
      </c>
      <c r="BH19" s="28">
        <v>-17.552800000000001</v>
      </c>
      <c r="BI19" s="28">
        <v>7.2969999999999997E-3</v>
      </c>
      <c r="BJ19" s="28">
        <v>-7.3201999999999998</v>
      </c>
      <c r="BK19" s="28">
        <v>6.0531000000000001E-2</v>
      </c>
      <c r="BL19" s="28">
        <v>0.18973000000000001</v>
      </c>
      <c r="BM19" s="28">
        <v>6.5924E-3</v>
      </c>
      <c r="BN19" s="28" t="s">
        <v>12</v>
      </c>
      <c r="BO19" s="28" t="s">
        <v>11</v>
      </c>
      <c r="BP19" s="28">
        <v>-23.290299999999998</v>
      </c>
      <c r="BQ19" s="28">
        <v>0.27766000000000002</v>
      </c>
      <c r="BR19" s="28">
        <v>0.12792000000000001</v>
      </c>
      <c r="BS19" s="28">
        <v>3.0141999999999999E-2</v>
      </c>
      <c r="BT19" s="28">
        <v>64.838099999999997</v>
      </c>
      <c r="BU19" s="28">
        <v>19.4499</v>
      </c>
      <c r="BV19" s="28">
        <v>84.291499999999999</v>
      </c>
      <c r="BW19" s="28">
        <v>2.0884999999999998</v>
      </c>
      <c r="BX19" s="28">
        <v>90</v>
      </c>
      <c r="BY19" s="29" t="s">
        <v>20</v>
      </c>
    </row>
    <row r="20" spans="1:77" x14ac:dyDescent="0.2">
      <c r="A20" s="56" t="s">
        <v>27</v>
      </c>
      <c r="B20" s="5" t="str">
        <f>AK20</f>
        <v>171213_4_8</v>
      </c>
      <c r="C20" s="8">
        <f>BE20</f>
        <v>-5.7168999999999999</v>
      </c>
      <c r="D20" s="8">
        <f>BF20</f>
        <v>4.3863000000000001E-3</v>
      </c>
      <c r="E20" s="8">
        <f>BH20</f>
        <v>-18.9755</v>
      </c>
      <c r="F20" s="8">
        <f>BI20</f>
        <v>6.0488E-3</v>
      </c>
      <c r="G20" s="8">
        <f>E20*1.03092+30.92</f>
        <v>11.357777540000001</v>
      </c>
      <c r="H20" s="8">
        <f>BL20</f>
        <v>0.28594000000000003</v>
      </c>
      <c r="I20" s="14">
        <f>BM20</f>
        <v>7.1364000000000002E-3</v>
      </c>
      <c r="J20" s="5"/>
      <c r="K20" s="8"/>
      <c r="L20" s="8"/>
      <c r="M20" s="6"/>
      <c r="N20" s="6"/>
      <c r="O20" s="6"/>
      <c r="P20" s="7"/>
      <c r="Q20" s="9"/>
      <c r="R20" s="10"/>
      <c r="S20" s="6"/>
      <c r="T20" s="6"/>
      <c r="U20" s="11"/>
      <c r="V20" s="21"/>
      <c r="W20" s="22"/>
      <c r="X20" s="9"/>
      <c r="Y20" s="10"/>
      <c r="Z20" s="10"/>
      <c r="AA20" s="10"/>
      <c r="AB20" s="11"/>
      <c r="AC20" s="21"/>
      <c r="AD20" s="22"/>
      <c r="AE20" s="13"/>
      <c r="AF20" s="8"/>
      <c r="AG20" s="14"/>
      <c r="AH20" s="13"/>
      <c r="AI20" s="8"/>
      <c r="AJ20" s="14"/>
      <c r="AK20" s="6" t="s">
        <v>32</v>
      </c>
      <c r="AL20" s="6" t="s">
        <v>25</v>
      </c>
      <c r="AM20" s="6">
        <v>6.5549999999999997</v>
      </c>
      <c r="AN20" s="6">
        <v>89.411500000000004</v>
      </c>
      <c r="AO20" s="6">
        <v>600</v>
      </c>
      <c r="AP20" s="6">
        <v>1.7759</v>
      </c>
      <c r="AQ20" s="6">
        <v>129.36619999999999</v>
      </c>
      <c r="AR20" s="6">
        <v>-21.5242</v>
      </c>
      <c r="AS20" s="6">
        <v>1200</v>
      </c>
      <c r="AT20" s="6">
        <v>46.045999999999999</v>
      </c>
      <c r="AU20" s="6">
        <v>7.0246000000000004</v>
      </c>
      <c r="AV20" s="6" t="s">
        <v>24</v>
      </c>
      <c r="AW20" s="6" t="s">
        <v>29</v>
      </c>
      <c r="AX20" s="6" t="s">
        <v>31</v>
      </c>
      <c r="AY20" s="6">
        <v>101546</v>
      </c>
      <c r="AZ20" s="6" t="s">
        <v>21</v>
      </c>
      <c r="BA20" s="6">
        <v>91.91</v>
      </c>
      <c r="BB20" s="6">
        <v>21.71</v>
      </c>
      <c r="BC20" s="6">
        <v>-66.3</v>
      </c>
      <c r="BD20" s="6">
        <v>-5.7053000000000003</v>
      </c>
      <c r="BE20" s="6">
        <v>-5.7168999999999999</v>
      </c>
      <c r="BF20" s="6">
        <v>4.3863000000000001E-3</v>
      </c>
      <c r="BG20" s="6">
        <v>-19.598600000000001</v>
      </c>
      <c r="BH20" s="6">
        <v>-18.9755</v>
      </c>
      <c r="BI20" s="6">
        <v>6.0488E-3</v>
      </c>
      <c r="BJ20" s="6">
        <v>-9.6142000000000003</v>
      </c>
      <c r="BK20" s="6">
        <v>6.6188999999999998E-2</v>
      </c>
      <c r="BL20" s="6">
        <v>0.28594000000000003</v>
      </c>
      <c r="BM20" s="6">
        <v>7.1364000000000002E-3</v>
      </c>
      <c r="BN20" s="6" t="s">
        <v>12</v>
      </c>
      <c r="BO20" s="6" t="s">
        <v>11</v>
      </c>
      <c r="BP20" s="6">
        <v>-25.828399999999998</v>
      </c>
      <c r="BQ20" s="6">
        <v>0.35105999999999998</v>
      </c>
      <c r="BR20" s="6">
        <v>0.44751000000000002</v>
      </c>
      <c r="BS20" s="6">
        <v>3.8220999999999998E-2</v>
      </c>
      <c r="BT20" s="6">
        <v>19.7759</v>
      </c>
      <c r="BU20" s="6">
        <v>20.758099999999999</v>
      </c>
      <c r="BV20" s="6">
        <v>42.435699999999997</v>
      </c>
      <c r="BW20" s="6">
        <v>2.2372000000000001</v>
      </c>
      <c r="BX20" s="6">
        <v>90</v>
      </c>
      <c r="BY20" s="7" t="s">
        <v>20</v>
      </c>
    </row>
    <row r="21" spans="1:77" x14ac:dyDescent="0.2">
      <c r="A21" s="58"/>
      <c r="B21" s="15" t="str">
        <f>AK21</f>
        <v>171215_2_8</v>
      </c>
      <c r="C21" s="18">
        <f>BE21</f>
        <v>-5.6917</v>
      </c>
      <c r="D21" s="18">
        <f>BF21</f>
        <v>3.3723E-3</v>
      </c>
      <c r="E21" s="18">
        <f>BH21</f>
        <v>-18.876100000000001</v>
      </c>
      <c r="F21" s="18">
        <f>BI21</f>
        <v>6.6017999999999997E-3</v>
      </c>
      <c r="G21" s="18">
        <f>E21*1.03092+30.92</f>
        <v>11.460250987999999</v>
      </c>
      <c r="H21" s="18">
        <f>BL21</f>
        <v>0.28699000000000002</v>
      </c>
      <c r="I21" s="24">
        <f>BM21</f>
        <v>7.9197E-3</v>
      </c>
      <c r="J21" s="15"/>
      <c r="K21" s="18"/>
      <c r="L21" s="18"/>
      <c r="M21" s="16"/>
      <c r="N21" s="16"/>
      <c r="O21" s="16"/>
      <c r="P21" s="17"/>
      <c r="Q21" s="19"/>
      <c r="R21" s="20"/>
      <c r="S21" s="16"/>
      <c r="T21" s="16"/>
      <c r="U21" s="21"/>
      <c r="V21" s="21"/>
      <c r="W21" s="22"/>
      <c r="X21" s="19"/>
      <c r="Y21" s="20"/>
      <c r="Z21" s="20"/>
      <c r="AA21" s="20"/>
      <c r="AB21" s="21"/>
      <c r="AC21" s="21"/>
      <c r="AD21" s="22"/>
      <c r="AE21" s="23"/>
      <c r="AF21" s="18"/>
      <c r="AG21" s="24"/>
      <c r="AH21" s="23"/>
      <c r="AI21" s="18"/>
      <c r="AJ21" s="24"/>
      <c r="AK21" s="16" t="s">
        <v>30</v>
      </c>
      <c r="AL21" s="16" t="s">
        <v>25</v>
      </c>
      <c r="AM21" s="16">
        <v>6.9340000000000002</v>
      </c>
      <c r="AN21" s="16">
        <v>89.731200000000001</v>
      </c>
      <c r="AO21" s="16">
        <v>600</v>
      </c>
      <c r="AP21" s="16">
        <v>1.5847</v>
      </c>
      <c r="AQ21" s="16">
        <v>106.869</v>
      </c>
      <c r="AR21" s="16">
        <v>-21.757100000000001</v>
      </c>
      <c r="AS21" s="16">
        <v>1200</v>
      </c>
      <c r="AT21" s="16">
        <v>46.765999999999998</v>
      </c>
      <c r="AU21" s="16">
        <v>6.7443999999999997</v>
      </c>
      <c r="AV21" s="16" t="s">
        <v>24</v>
      </c>
      <c r="AW21" s="16" t="s">
        <v>29</v>
      </c>
      <c r="AX21" s="16" t="s">
        <v>28</v>
      </c>
      <c r="AY21" s="16">
        <v>101642</v>
      </c>
      <c r="AZ21" s="16" t="s">
        <v>21</v>
      </c>
      <c r="BA21" s="16">
        <v>93.41</v>
      </c>
      <c r="BB21" s="16">
        <v>22.05</v>
      </c>
      <c r="BC21" s="16">
        <v>-0.1</v>
      </c>
      <c r="BD21" s="16">
        <v>-5.6803999999999997</v>
      </c>
      <c r="BE21" s="16">
        <v>-5.6917</v>
      </c>
      <c r="BF21" s="16">
        <v>3.3723E-3</v>
      </c>
      <c r="BG21" s="16">
        <v>-19.501100000000001</v>
      </c>
      <c r="BH21" s="16">
        <v>-18.876100000000001</v>
      </c>
      <c r="BI21" s="16">
        <v>6.6017999999999997E-3</v>
      </c>
      <c r="BJ21" s="16">
        <v>-9.4891000000000005</v>
      </c>
      <c r="BK21" s="16">
        <v>7.4552999999999994E-2</v>
      </c>
      <c r="BL21" s="16">
        <v>0.28699000000000002</v>
      </c>
      <c r="BM21" s="16">
        <v>7.9197E-3</v>
      </c>
      <c r="BN21" s="16" t="s">
        <v>12</v>
      </c>
      <c r="BO21" s="16" t="s">
        <v>11</v>
      </c>
      <c r="BP21" s="16">
        <v>-25.741800000000001</v>
      </c>
      <c r="BQ21" s="16">
        <v>0.34156999999999998</v>
      </c>
      <c r="BR21" s="16">
        <v>0.33754000000000001</v>
      </c>
      <c r="BS21" s="16">
        <v>3.7446E-2</v>
      </c>
      <c r="BT21" s="16">
        <v>6.1325000000000003</v>
      </c>
      <c r="BU21" s="16">
        <v>18.041</v>
      </c>
      <c r="BV21" s="16">
        <v>28.257999999999999</v>
      </c>
      <c r="BW21" s="16">
        <v>1.9770000000000001</v>
      </c>
      <c r="BX21" s="16">
        <v>87</v>
      </c>
      <c r="BY21" s="17" t="s">
        <v>20</v>
      </c>
    </row>
    <row r="22" spans="1:77" x14ac:dyDescent="0.2">
      <c r="A22" s="59"/>
      <c r="B22" s="25" t="str">
        <f>AK22</f>
        <v>180104_2_8</v>
      </c>
      <c r="C22" s="26">
        <f>BE22</f>
        <v>-5.7153999999999998</v>
      </c>
      <c r="D22" s="26">
        <f>BF22</f>
        <v>4.6002999999999999E-3</v>
      </c>
      <c r="E22" s="26">
        <f>BH22</f>
        <v>-18.9282</v>
      </c>
      <c r="F22" s="26">
        <f>BI22</f>
        <v>8.1045000000000006E-3</v>
      </c>
      <c r="G22" s="26">
        <f>E22*1.03092+30.92</f>
        <v>11.406540056000001</v>
      </c>
      <c r="H22" s="26">
        <f>BL22</f>
        <v>0.19985</v>
      </c>
      <c r="I22" s="27">
        <f>BM22</f>
        <v>6.1336999999999997E-3</v>
      </c>
      <c r="J22" s="25">
        <f>COUNTA(B20:B22)</f>
        <v>3</v>
      </c>
      <c r="K22" s="26">
        <f>AVERAGE(H20:H22)</f>
        <v>0.25759333333333334</v>
      </c>
      <c r="L22" s="26">
        <f>STDEV(H20:H22)/SQRT(J22)</f>
        <v>2.8873257715594101E-2</v>
      </c>
      <c r="M22" s="26">
        <f>AVERAGE(C20:C22)</f>
        <v>-5.7079999999999993</v>
      </c>
      <c r="N22" s="26">
        <f>STDEV(C20:C22)</f>
        <v>1.4136123938336059E-2</v>
      </c>
      <c r="O22" s="26">
        <f>AVERAGE(G22)</f>
        <v>11.406540056000001</v>
      </c>
      <c r="P22" s="27">
        <f>STDEV(G20:G22)</f>
        <v>5.1256633274739664E-2</v>
      </c>
      <c r="Q22" s="30">
        <f>SQRT((4.05*10^4)/(K22-0.167))</f>
        <v>668.62004401932563</v>
      </c>
      <c r="R22" s="31">
        <f>Q22-273.15</f>
        <v>395.47004401932566</v>
      </c>
      <c r="S22" s="31">
        <f>(SQRT((4.05*10^4)/(K22-L22-0.167))-273.15)-R22</f>
        <v>141.43454537071273</v>
      </c>
      <c r="T22" s="31">
        <f>R22-(SQRT((4.05*10^4)/(K22+L22-0.167))-273.15)</f>
        <v>86.377044055633178</v>
      </c>
      <c r="U22" s="32">
        <f>((O22+1000)/AE22)-1000</f>
        <v>7.4860781790848705</v>
      </c>
      <c r="V22" s="32">
        <f t="shared" si="0"/>
        <v>2.2578529591254437</v>
      </c>
      <c r="W22" s="33">
        <f t="shared" si="1"/>
        <v>2.2528042533816688</v>
      </c>
      <c r="X22" s="30">
        <f>SQRT((4.28*10^4)/(K22 - 0.1174))</f>
        <v>552.53297733773206</v>
      </c>
      <c r="Y22" s="31">
        <f>X22-273.15</f>
        <v>279.38297733773209</v>
      </c>
      <c r="Z22" s="31">
        <f>(SQRT((4.28*10^4)/(K22-L22-0.1174))-273.15)-Y22</f>
        <v>67.529053210560278</v>
      </c>
      <c r="AA22" s="31">
        <f>Y22-(SQRT((4.28*10^4)/(K22+L22-0.1174))-273.15)</f>
        <v>49.388179729799106</v>
      </c>
      <c r="AB22" s="32">
        <f>((O22+1000)/AH22)-1000</f>
        <v>4.2055828916204518</v>
      </c>
      <c r="AC22" s="32">
        <f t="shared" si="2"/>
        <v>2.1294348427269369</v>
      </c>
      <c r="AD22" s="33">
        <f t="shared" si="3"/>
        <v>2.1249288952348024</v>
      </c>
      <c r="AE22" s="34">
        <f>EXP(((3.14*10^6)/(Q22)^2+((0*(10)^3)/Q22)+(-3.14))/1000)</f>
        <v>1.0038913310683171</v>
      </c>
      <c r="AF22" s="26">
        <f>EXP(((3.14*10^6)/(Q22+S22)^2+((0*(10)^3)/(Q22+S22))+(-3.14))/1000)</f>
        <v>1.0016465649027626</v>
      </c>
      <c r="AG22" s="27">
        <f>EXP(((3.14*10^6)/(Q22-T22)^2+((0*(10)^3)/(Q22-T22))+(-3.14))/1000)</f>
        <v>1.0061411279256491</v>
      </c>
      <c r="AH22" s="34">
        <f>EXP(((3.14*10^6)/(X22)^2+((0*(10)^3)/X22)+(-3.14))/1000)</f>
        <v>1.0071707997715411</v>
      </c>
      <c r="AI22" s="26">
        <f>EXP(((3.14*10^6)/(X22+Z22)^2+((0*(10)^3)/(X22+Z22))+(-3.14))/1000)</f>
        <v>1.0050395963891534</v>
      </c>
      <c r="AJ22" s="27">
        <f>EXP(((3.14*10^6)/(X22-AA22)^2+((0*(10)^3)/(X22-AA22))+(-3.14))/1000)</f>
        <v>1.0093065224065767</v>
      </c>
      <c r="AK22" s="28" t="s">
        <v>26</v>
      </c>
      <c r="AL22" s="28" t="s">
        <v>25</v>
      </c>
      <c r="AM22" s="28">
        <v>7.7880000000000003</v>
      </c>
      <c r="AN22" s="28">
        <v>90.733800000000002</v>
      </c>
      <c r="AO22" s="28">
        <v>600</v>
      </c>
      <c r="AP22" s="28">
        <v>1.5847</v>
      </c>
      <c r="AQ22" s="28">
        <v>158.30019999999999</v>
      </c>
      <c r="AR22" s="28">
        <v>-21.533300000000001</v>
      </c>
      <c r="AS22" s="28">
        <v>1200</v>
      </c>
      <c r="AT22" s="28">
        <v>54.292000000000002</v>
      </c>
      <c r="AU22" s="28">
        <v>6.9711999999999996</v>
      </c>
      <c r="AV22" s="28" t="s">
        <v>24</v>
      </c>
      <c r="AW22" s="28" t="s">
        <v>23</v>
      </c>
      <c r="AX22" s="28" t="s">
        <v>22</v>
      </c>
      <c r="AY22" s="28">
        <v>102494</v>
      </c>
      <c r="AZ22" s="28" t="s">
        <v>21</v>
      </c>
      <c r="BA22" s="28">
        <v>108.4</v>
      </c>
      <c r="BB22" s="28">
        <v>25.98</v>
      </c>
      <c r="BC22" s="28">
        <v>82.5</v>
      </c>
      <c r="BD22" s="28">
        <v>-5.7038000000000002</v>
      </c>
      <c r="BE22" s="28">
        <v>-5.7153999999999998</v>
      </c>
      <c r="BF22" s="28">
        <v>4.6002999999999999E-3</v>
      </c>
      <c r="BG22" s="28">
        <v>-19.555</v>
      </c>
      <c r="BH22" s="28">
        <v>-18.9282</v>
      </c>
      <c r="BI22" s="28">
        <v>8.1045000000000006E-3</v>
      </c>
      <c r="BJ22" s="28">
        <v>-9.6516000000000002</v>
      </c>
      <c r="BK22" s="28">
        <v>5.5396000000000001E-2</v>
      </c>
      <c r="BL22" s="28">
        <v>0.19985</v>
      </c>
      <c r="BM22" s="28">
        <v>6.1336999999999997E-3</v>
      </c>
      <c r="BN22" s="28" t="s">
        <v>12</v>
      </c>
      <c r="BO22" s="28" t="s">
        <v>11</v>
      </c>
      <c r="BP22" s="28">
        <v>-26.048500000000001</v>
      </c>
      <c r="BQ22" s="28">
        <v>0.27250999999999997</v>
      </c>
      <c r="BR22" s="28">
        <v>0.13267999999999999</v>
      </c>
      <c r="BS22" s="28">
        <v>2.9871000000000002E-2</v>
      </c>
      <c r="BT22" s="28">
        <v>-5.6718000000000002</v>
      </c>
      <c r="BU22" s="28">
        <v>21.466799999999999</v>
      </c>
      <c r="BV22" s="28">
        <v>16.3293</v>
      </c>
      <c r="BW22" s="28">
        <v>2.3134999999999999</v>
      </c>
      <c r="BX22" s="28">
        <v>90</v>
      </c>
      <c r="BY22" s="29" t="s">
        <v>20</v>
      </c>
    </row>
    <row r="23" spans="1:77" x14ac:dyDescent="0.2">
      <c r="A23" s="56" t="s">
        <v>67</v>
      </c>
      <c r="B23" s="5" t="str">
        <f>AK23</f>
        <v>171211_3_2</v>
      </c>
      <c r="C23" s="8">
        <f>BE23</f>
        <v>-5.8163999999999998</v>
      </c>
      <c r="D23" s="8">
        <f>BF23</f>
        <v>4.2255000000000001E-3</v>
      </c>
      <c r="E23" s="8">
        <f>BH23</f>
        <v>-19.6447</v>
      </c>
      <c r="F23" s="8">
        <f>BI23</f>
        <v>7.4596000000000003E-3</v>
      </c>
      <c r="G23" s="8">
        <f>E23*1.03092+30.92</f>
        <v>10.667885876</v>
      </c>
      <c r="H23" s="8">
        <f>BL23</f>
        <v>0.2155</v>
      </c>
      <c r="I23" s="14">
        <f>BM23</f>
        <v>7.1669999999999998E-3</v>
      </c>
      <c r="J23" s="5"/>
      <c r="K23" s="8"/>
      <c r="L23" s="8"/>
      <c r="M23" s="6"/>
      <c r="N23" s="6"/>
      <c r="O23" s="6"/>
      <c r="P23" s="7"/>
      <c r="Q23" s="9"/>
      <c r="R23" s="10"/>
      <c r="S23" s="6"/>
      <c r="T23" s="6"/>
      <c r="U23" s="11"/>
      <c r="V23" s="21"/>
      <c r="W23" s="22"/>
      <c r="X23" s="9"/>
      <c r="Y23" s="10"/>
      <c r="Z23" s="10"/>
      <c r="AA23" s="10"/>
      <c r="AB23" s="11"/>
      <c r="AC23" s="21"/>
      <c r="AD23" s="22"/>
      <c r="AE23" s="13"/>
      <c r="AF23" s="8"/>
      <c r="AG23" s="14"/>
      <c r="AH23" s="13"/>
      <c r="AI23" s="8"/>
      <c r="AJ23" s="14"/>
      <c r="AK23" s="6" t="s">
        <v>71</v>
      </c>
      <c r="AL23" s="6" t="s">
        <v>25</v>
      </c>
      <c r="AM23" s="6">
        <v>6.194</v>
      </c>
      <c r="AN23" s="6">
        <v>89.213300000000004</v>
      </c>
      <c r="AO23" s="6">
        <v>600</v>
      </c>
      <c r="AP23" s="6">
        <v>1.1386000000000001</v>
      </c>
      <c r="AQ23" s="6">
        <v>10.825799999999999</v>
      </c>
      <c r="AR23" s="6">
        <v>-21.5381</v>
      </c>
      <c r="AS23" s="6">
        <v>1200</v>
      </c>
      <c r="AT23" s="6">
        <v>44.317999999999998</v>
      </c>
      <c r="AU23" s="6">
        <v>7.1550000000000002</v>
      </c>
      <c r="AV23" s="6" t="s">
        <v>24</v>
      </c>
      <c r="AW23" s="6" t="s">
        <v>29</v>
      </c>
      <c r="AX23" s="6" t="s">
        <v>70</v>
      </c>
      <c r="AY23" s="6">
        <v>101428</v>
      </c>
      <c r="AZ23" s="6" t="s">
        <v>21</v>
      </c>
      <c r="BA23" s="6">
        <v>88.38</v>
      </c>
      <c r="BB23" s="6">
        <v>21.2</v>
      </c>
      <c r="BC23" s="6">
        <v>-54.9</v>
      </c>
      <c r="BD23" s="6">
        <v>-5.8037000000000001</v>
      </c>
      <c r="BE23" s="6">
        <v>-5.8163999999999998</v>
      </c>
      <c r="BF23" s="6">
        <v>4.2255000000000001E-3</v>
      </c>
      <c r="BG23" s="6">
        <v>-20.272099999999998</v>
      </c>
      <c r="BH23" s="6">
        <v>-19.6447</v>
      </c>
      <c r="BI23" s="6">
        <v>7.4596000000000003E-3</v>
      </c>
      <c r="BJ23" s="6">
        <v>-10.468</v>
      </c>
      <c r="BK23" s="6">
        <v>6.5849000000000005E-2</v>
      </c>
      <c r="BL23" s="6">
        <v>0.2155</v>
      </c>
      <c r="BM23" s="6">
        <v>7.1669999999999998E-3</v>
      </c>
      <c r="BN23" s="6" t="s">
        <v>12</v>
      </c>
      <c r="BO23" s="6" t="s">
        <v>11</v>
      </c>
      <c r="BP23" s="6">
        <v>-27.249300000000002</v>
      </c>
      <c r="BQ23" s="6">
        <v>0.24740000000000001</v>
      </c>
      <c r="BR23" s="6">
        <v>0.36131999999999997</v>
      </c>
      <c r="BS23" s="6">
        <v>2.6780999999999999E-2</v>
      </c>
      <c r="BT23" s="6">
        <v>28.7532</v>
      </c>
      <c r="BU23" s="6">
        <v>12.098100000000001</v>
      </c>
      <c r="BV23" s="6">
        <v>53.162300000000002</v>
      </c>
      <c r="BW23" s="6">
        <v>1.3131999999999999</v>
      </c>
      <c r="BX23" s="6">
        <v>89</v>
      </c>
      <c r="BY23" s="7" t="s">
        <v>20</v>
      </c>
    </row>
    <row r="24" spans="1:77" x14ac:dyDescent="0.2">
      <c r="A24" s="58"/>
      <c r="B24" s="15" t="str">
        <f>AK24</f>
        <v>171215_3_2</v>
      </c>
      <c r="C24" s="18">
        <f>BE24</f>
        <v>-5.8125999999999998</v>
      </c>
      <c r="D24" s="18">
        <f>BF24</f>
        <v>4.2627000000000003E-3</v>
      </c>
      <c r="E24" s="18">
        <f>BH24</f>
        <v>-19.5746</v>
      </c>
      <c r="F24" s="18">
        <f>BI24</f>
        <v>6.9794999999999996E-3</v>
      </c>
      <c r="G24" s="18">
        <f>E24*1.03092+30.92</f>
        <v>10.740153368000001</v>
      </c>
      <c r="H24" s="18">
        <f>BL24</f>
        <v>0.24872</v>
      </c>
      <c r="I24" s="24">
        <f>BM24</f>
        <v>6.8996999999999999E-3</v>
      </c>
      <c r="J24" s="15"/>
      <c r="K24" s="18"/>
      <c r="L24" s="18"/>
      <c r="M24" s="16"/>
      <c r="N24" s="16"/>
      <c r="O24" s="16"/>
      <c r="P24" s="17"/>
      <c r="Q24" s="19"/>
      <c r="R24" s="20"/>
      <c r="S24" s="16"/>
      <c r="T24" s="16"/>
      <c r="U24" s="21"/>
      <c r="V24" s="21"/>
      <c r="W24" s="22"/>
      <c r="X24" s="19"/>
      <c r="Y24" s="20"/>
      <c r="Z24" s="20"/>
      <c r="AA24" s="20"/>
      <c r="AB24" s="21"/>
      <c r="AC24" s="21"/>
      <c r="AD24" s="22"/>
      <c r="AE24" s="23"/>
      <c r="AF24" s="18"/>
      <c r="AG24" s="24"/>
      <c r="AH24" s="23"/>
      <c r="AI24" s="18"/>
      <c r="AJ24" s="24"/>
      <c r="AK24" s="16" t="s">
        <v>69</v>
      </c>
      <c r="AL24" s="16" t="s">
        <v>25</v>
      </c>
      <c r="AM24" s="16">
        <v>6.7850000000000001</v>
      </c>
      <c r="AN24" s="16">
        <v>89.720799999999997</v>
      </c>
      <c r="AO24" s="16">
        <v>600</v>
      </c>
      <c r="AP24" s="16">
        <v>1.2022999999999999</v>
      </c>
      <c r="AQ24" s="16">
        <v>20.0031</v>
      </c>
      <c r="AR24" s="16">
        <v>-21.581900000000001</v>
      </c>
      <c r="AS24" s="16">
        <v>1200</v>
      </c>
      <c r="AT24" s="16">
        <v>44.875</v>
      </c>
      <c r="AU24" s="16">
        <v>6.6139000000000001</v>
      </c>
      <c r="AV24" s="16" t="s">
        <v>24</v>
      </c>
      <c r="AW24" s="16" t="s">
        <v>29</v>
      </c>
      <c r="AX24" s="16" t="s">
        <v>68</v>
      </c>
      <c r="AY24" s="16">
        <v>101650</v>
      </c>
      <c r="AZ24" s="16" t="s">
        <v>21</v>
      </c>
      <c r="BA24" s="16">
        <v>90.41</v>
      </c>
      <c r="BB24" s="16">
        <v>21.54</v>
      </c>
      <c r="BC24" s="16">
        <v>10.1</v>
      </c>
      <c r="BD24" s="16">
        <v>-5.7999000000000001</v>
      </c>
      <c r="BE24" s="16">
        <v>-5.8125999999999998</v>
      </c>
      <c r="BF24" s="16">
        <v>4.2627000000000003E-3</v>
      </c>
      <c r="BG24" s="16">
        <v>-20.206600000000002</v>
      </c>
      <c r="BH24" s="16">
        <v>-19.5746</v>
      </c>
      <c r="BI24" s="16">
        <v>6.9794999999999996E-3</v>
      </c>
      <c r="BJ24" s="16">
        <v>-10.365</v>
      </c>
      <c r="BK24" s="16">
        <v>6.4389000000000002E-2</v>
      </c>
      <c r="BL24" s="16">
        <v>0.24872</v>
      </c>
      <c r="BM24" s="16">
        <v>6.8996999999999999E-3</v>
      </c>
      <c r="BN24" s="16" t="s">
        <v>12</v>
      </c>
      <c r="BO24" s="16" t="s">
        <v>11</v>
      </c>
      <c r="BP24" s="16">
        <v>-26.87</v>
      </c>
      <c r="BQ24" s="16">
        <v>0.27077000000000001</v>
      </c>
      <c r="BR24" s="16">
        <v>0.61761999999999995</v>
      </c>
      <c r="BS24" s="16">
        <v>2.9208000000000001E-2</v>
      </c>
      <c r="BT24" s="16">
        <v>30.449300000000001</v>
      </c>
      <c r="BU24" s="16">
        <v>20.2715</v>
      </c>
      <c r="BV24" s="16">
        <v>54.753700000000002</v>
      </c>
      <c r="BW24" s="16">
        <v>2.1873999999999998</v>
      </c>
      <c r="BX24" s="16">
        <v>90</v>
      </c>
      <c r="BY24" s="17" t="s">
        <v>20</v>
      </c>
    </row>
    <row r="25" spans="1:77" x14ac:dyDescent="0.2">
      <c r="A25" s="59"/>
      <c r="B25" s="25" t="str">
        <f>AK25</f>
        <v>180102_2_2</v>
      </c>
      <c r="C25" s="26">
        <f>BE25</f>
        <v>-5.8125999999999998</v>
      </c>
      <c r="D25" s="26">
        <f>BF25</f>
        <v>5.5541999999999996E-3</v>
      </c>
      <c r="E25" s="26">
        <f>BH25</f>
        <v>-19.5852</v>
      </c>
      <c r="F25" s="26">
        <f>BI25</f>
        <v>7.1168999999999998E-3</v>
      </c>
      <c r="G25" s="26">
        <f>E25*1.03092+30.92</f>
        <v>10.729225616000001</v>
      </c>
      <c r="H25" s="26">
        <f>BL25</f>
        <v>0.27353</v>
      </c>
      <c r="I25" s="27">
        <f>BM25</f>
        <v>7.6312000000000003E-3</v>
      </c>
      <c r="J25" s="25">
        <f>COUNTA(B23:B25)</f>
        <v>3</v>
      </c>
      <c r="K25" s="26">
        <f>AVERAGE(H23:H25)</f>
        <v>0.24591666666666664</v>
      </c>
      <c r="L25" s="26">
        <f>STDEV(H23:H25)/SQRT(J25)</f>
        <v>1.6810356265641063E-2</v>
      </c>
      <c r="M25" s="26">
        <f>AVERAGE(C23:C25)</f>
        <v>-5.8138666666666667</v>
      </c>
      <c r="N25" s="26">
        <f>STDEV(C23:C25)</f>
        <v>2.1939310229205926E-3</v>
      </c>
      <c r="O25" s="26">
        <f>AVERAGE(G23:G25)</f>
        <v>10.712421620000001</v>
      </c>
      <c r="P25" s="27">
        <f>STDEV(G23:G25)</f>
        <v>3.89541822038224E-2</v>
      </c>
      <c r="Q25" s="30">
        <f>SQRT((4.05*10^4)/(K25-0.167))</f>
        <v>716.37949273657784</v>
      </c>
      <c r="R25" s="31">
        <f>Q25-273.15</f>
        <v>443.22949273657787</v>
      </c>
      <c r="S25" s="31">
        <f>(SQRT((4.05*10^4)/(K25-L25-0.167))-273.15)-R25</f>
        <v>91.152332007629525</v>
      </c>
      <c r="T25" s="31">
        <f>R25-(SQRT((4.05*10^4)/(K25+L25-0.167))-273.15)</f>
        <v>65.935008498779212</v>
      </c>
      <c r="U25" s="32">
        <f>((O25+1000)/AE25)-1000</f>
        <v>7.7065162811175014</v>
      </c>
      <c r="V25" s="32">
        <f t="shared" si="0"/>
        <v>1.3142217573771404</v>
      </c>
      <c r="W25" s="33">
        <f t="shared" si="1"/>
        <v>1.312510019686556</v>
      </c>
      <c r="X25" s="30">
        <f>SQRT((4.28*10^4)/(K25 - 0.1174))</f>
        <v>577.08815211645879</v>
      </c>
      <c r="Y25" s="31">
        <f>X25-273.15</f>
        <v>303.93815211645881</v>
      </c>
      <c r="Z25" s="31">
        <f>(SQRT((4.28*10^4)/(K25-L25-0.1174))-273.15)-Y25</f>
        <v>41.900989639672503</v>
      </c>
      <c r="AA25" s="31">
        <f>Y25-(SQRT((4.28*10^4)/(K25+L25-0.1174))-273.15)</f>
        <v>34.402054592101081</v>
      </c>
      <c r="AB25" s="32">
        <f>((O25+1000)/AH25)-1000</f>
        <v>4.3764397113748146</v>
      </c>
      <c r="AC25" s="32">
        <f t="shared" si="2"/>
        <v>1.2394446719438292</v>
      </c>
      <c r="AD25" s="33">
        <f t="shared" si="3"/>
        <v>1.2379170279211849</v>
      </c>
      <c r="AE25" s="34">
        <f>EXP(((3.14*10^6)/(Q25)^2+((0*(10)^3)/Q25)+(-3.14))/1000)</f>
        <v>1.0029829174370883</v>
      </c>
      <c r="AF25" s="26">
        <f>EXP(((3.14*10^6)/(Q25+S25)^2+((0*(10)^3)/(Q25+S25))+(-3.14))/1000)</f>
        <v>1.0016765597749695</v>
      </c>
      <c r="AG25" s="27">
        <f>EXP(((3.14*10^6)/(Q25-T25)^2+((0*(10)^3)/(Q25-T25))+(-3.14))/1000)</f>
        <v>1.00429097881317</v>
      </c>
      <c r="AH25" s="34">
        <f>EXP(((3.14*10^6)/(X25)^2+((0*(10)^3)/X25)+(-3.14))/1000)</f>
        <v>1.0063083736914875</v>
      </c>
      <c r="AI25" s="26">
        <f>EXP(((3.14*10^6)/(X25+Z25)^2+((0*(10)^3)/(X25+Z25))+(-3.14))/1000)</f>
        <v>1.0050680755105681</v>
      </c>
      <c r="AJ25" s="27">
        <f>EXP(((3.14*10^6)/(X25-AA25)^2+((0*(10)^3)/(X25-AA25))+(-3.14))/1000)</f>
        <v>1.007550202454877</v>
      </c>
      <c r="AK25" s="28" t="s">
        <v>66</v>
      </c>
      <c r="AL25" s="28" t="s">
        <v>25</v>
      </c>
      <c r="AM25" s="28">
        <v>6.931</v>
      </c>
      <c r="AN25" s="28" t="s">
        <v>11</v>
      </c>
      <c r="AO25" s="28" t="s">
        <v>11</v>
      </c>
      <c r="AP25" s="28" t="s">
        <v>11</v>
      </c>
      <c r="AQ25" s="28" t="s">
        <v>12</v>
      </c>
      <c r="AR25" s="28" t="s">
        <v>11</v>
      </c>
      <c r="AS25" s="28" t="s">
        <v>11</v>
      </c>
      <c r="AT25" s="28" t="s">
        <v>11</v>
      </c>
      <c r="AU25" s="28" t="s">
        <v>11</v>
      </c>
      <c r="AV25" s="28" t="s">
        <v>41</v>
      </c>
      <c r="AW25" s="28" t="s">
        <v>40</v>
      </c>
      <c r="AX25" s="28" t="s">
        <v>65</v>
      </c>
      <c r="AY25" s="28">
        <v>102378</v>
      </c>
      <c r="AZ25" s="28" t="s">
        <v>21</v>
      </c>
      <c r="BA25" s="28">
        <v>95.97</v>
      </c>
      <c r="BB25" s="28">
        <v>23.5</v>
      </c>
      <c r="BC25" s="28">
        <v>23.5</v>
      </c>
      <c r="BD25" s="28">
        <v>-5.7999000000000001</v>
      </c>
      <c r="BE25" s="28">
        <v>-5.8125999999999998</v>
      </c>
      <c r="BF25" s="28">
        <v>5.5541999999999996E-3</v>
      </c>
      <c r="BG25" s="28">
        <v>-20.218599999999999</v>
      </c>
      <c r="BH25" s="28">
        <v>-19.5852</v>
      </c>
      <c r="BI25" s="28">
        <v>7.1168999999999998E-3</v>
      </c>
      <c r="BJ25" s="28">
        <v>-10.353199999999999</v>
      </c>
      <c r="BK25" s="28">
        <v>6.8079000000000001E-2</v>
      </c>
      <c r="BL25" s="28">
        <v>0.27353</v>
      </c>
      <c r="BM25" s="28">
        <v>7.6312000000000003E-3</v>
      </c>
      <c r="BN25" s="28" t="s">
        <v>12</v>
      </c>
      <c r="BO25" s="28" t="s">
        <v>11</v>
      </c>
      <c r="BP25" s="28">
        <v>-27.3292</v>
      </c>
      <c r="BQ25" s="28">
        <v>0.34500999999999998</v>
      </c>
      <c r="BR25" s="28">
        <v>0.1699</v>
      </c>
      <c r="BS25" s="28">
        <v>3.7451999999999999E-2</v>
      </c>
      <c r="BT25" s="28">
        <v>-7.7807000000000004</v>
      </c>
      <c r="BU25" s="28">
        <v>23.4496</v>
      </c>
      <c r="BV25" s="28">
        <v>15.6448</v>
      </c>
      <c r="BW25" s="28">
        <v>2.5310000000000001</v>
      </c>
      <c r="BX25" s="28">
        <v>90</v>
      </c>
      <c r="BY25" s="29" t="s">
        <v>20</v>
      </c>
    </row>
    <row r="26" spans="1:77" x14ac:dyDescent="0.2">
      <c r="A26" s="60" t="s">
        <v>145</v>
      </c>
      <c r="B26" s="37" t="str">
        <f t="shared" si="4"/>
        <v>171004_7_ISA105586A150V</v>
      </c>
      <c r="C26" s="38">
        <f t="shared" si="5"/>
        <v>-5.4904999999999999</v>
      </c>
      <c r="D26" s="38">
        <f t="shared" si="5"/>
        <v>3.8681000000000002E-3</v>
      </c>
      <c r="E26" s="38">
        <f t="shared" si="6"/>
        <v>-17.565200000000001</v>
      </c>
      <c r="F26" s="38">
        <f t="shared" si="6"/>
        <v>6.3448999999999997E-3</v>
      </c>
      <c r="G26" s="38">
        <f t="shared" si="7"/>
        <v>12.811684016000001</v>
      </c>
      <c r="H26" s="38">
        <f t="shared" si="8"/>
        <v>0.29146</v>
      </c>
      <c r="I26" s="39">
        <f t="shared" si="8"/>
        <v>6.6690999999999999E-3</v>
      </c>
      <c r="J26" s="37">
        <v>1</v>
      </c>
      <c r="K26" s="38">
        <f>AVERAGE(H26)</f>
        <v>0.29146</v>
      </c>
      <c r="L26" s="38">
        <f>AVERAGE(L6,L10,L13,L16,L19,L22,L25)</f>
        <v>2.2285112660814389E-2</v>
      </c>
      <c r="M26" s="38">
        <f>AVERAGE(C26)</f>
        <v>-5.4904999999999999</v>
      </c>
      <c r="N26" s="40"/>
      <c r="O26" s="38">
        <f>AVERAGE(G22:G26)</f>
        <v>11.271097786400002</v>
      </c>
      <c r="P26" s="41"/>
      <c r="Q26" s="42">
        <f>SQRT((4.05*10^4)/(K26-0.167))</f>
        <v>570.4434703389303</v>
      </c>
      <c r="R26" s="43">
        <f>Q26-273.15</f>
        <v>297.29347033893032</v>
      </c>
      <c r="S26" s="43">
        <f>(SQRT((4.05*10^4)/(K26-L26-0.167))-273.15)-R26</f>
        <v>59.143059842653543</v>
      </c>
      <c r="T26" s="43">
        <f>R26-(SQRT((4.05*10^4)/(K26+L26-0.167))-273.15)</f>
        <v>45.097157364124882</v>
      </c>
      <c r="U26" s="44">
        <f>((O26+1000)/AE26)-1000</f>
        <v>4.7096164371907889</v>
      </c>
      <c r="V26" s="32">
        <f t="shared" si="0"/>
        <v>1.7374217560380885</v>
      </c>
      <c r="W26" s="33">
        <f t="shared" si="1"/>
        <v>1.7344224582667493</v>
      </c>
      <c r="X26" s="42">
        <f>SQRT((4.28*10^4)/(K26 - 0.1174))</f>
        <v>495.87520715719711</v>
      </c>
      <c r="Y26" s="43">
        <f>X26-273.15</f>
        <v>222.72520715719713</v>
      </c>
      <c r="Z26" s="43">
        <f>(SQRT((4.28*10^4)/(K26-L26-0.1174))-273.15)-Y26</f>
        <v>35.158299824774758</v>
      </c>
      <c r="AA26" s="43">
        <f>Y26-(SQRT((4.28*10^4)/(K26+L26-0.1174))-273.15)</f>
        <v>28.988147849090069</v>
      </c>
      <c r="AB26" s="44">
        <f>((O26+1000)/AH26)-1000</f>
        <v>1.5794758799320334</v>
      </c>
      <c r="AC26" s="32">
        <f t="shared" si="2"/>
        <v>1.6388575255047044</v>
      </c>
      <c r="AD26" s="33">
        <f t="shared" si="3"/>
        <v>1.63618028775943</v>
      </c>
      <c r="AE26" s="45">
        <f>EXP(((3.14*10^6)/(Q26)^2+((0*(10)^3)/Q26)+(-3.14))/1000)</f>
        <v>1.0065307241434365</v>
      </c>
      <c r="AF26" s="38">
        <f>EXP(((3.14*10^6)/(Q26+S26)^2+((0*(10)^3)/(Q26+S26))+(-3.14))/1000)</f>
        <v>1.0047931579209883</v>
      </c>
      <c r="AG26" s="39">
        <f>EXP(((3.14*10^6)/(Q26-T26)^2+((0*(10)^3)/(Q26-T26))+(-3.14))/1000)</f>
        <v>1.0082712951000963</v>
      </c>
      <c r="AH26" s="45">
        <f>EXP(((3.14*10^6)/(X26)^2+((0*(10)^3)/X26)+(-3.14))/1000)</f>
        <v>1.0096763383634169</v>
      </c>
      <c r="AI26" s="38">
        <f>EXP(((3.14*10^6)/(X26+Z26)^2+((0*(10)^3)/(X26+Z26))+(-3.14))/1000)</f>
        <v>1.008026931040652</v>
      </c>
      <c r="AJ26" s="39">
        <f>EXP(((3.14*10^6)/(X26-AA26)^2+((0*(10)^3)/(X26-AA26))+(-3.14))/1000)</f>
        <v>1.0113284445669681</v>
      </c>
      <c r="AK26" s="46" t="s">
        <v>17</v>
      </c>
      <c r="AL26" s="46" t="s">
        <v>16</v>
      </c>
      <c r="AM26" s="46">
        <v>8.7899999999999991</v>
      </c>
      <c r="AN26" s="46">
        <v>90.360799999999998</v>
      </c>
      <c r="AO26" s="46">
        <v>600</v>
      </c>
      <c r="AP26" s="46">
        <v>1.5847</v>
      </c>
      <c r="AQ26" s="46">
        <v>40.2059</v>
      </c>
      <c r="AR26" s="46">
        <v>-20.275500000000001</v>
      </c>
      <c r="AS26" s="46">
        <v>1200</v>
      </c>
      <c r="AT26" s="46">
        <v>64.680000000000007</v>
      </c>
      <c r="AU26" s="46">
        <v>7.3583999999999996</v>
      </c>
      <c r="AV26" s="46"/>
      <c r="AW26" s="46" t="s">
        <v>15</v>
      </c>
      <c r="AX26" s="46" t="s">
        <v>14</v>
      </c>
      <c r="AY26" s="46">
        <v>92556</v>
      </c>
      <c r="AZ26" s="46" t="s">
        <v>13</v>
      </c>
      <c r="BA26" s="46">
        <v>131.97999999999999</v>
      </c>
      <c r="BB26" s="46">
        <v>29.95</v>
      </c>
      <c r="BC26" s="46">
        <v>39.299999999999997</v>
      </c>
      <c r="BD26" s="46">
        <v>-5.4832000000000001</v>
      </c>
      <c r="BE26" s="46">
        <v>-5.4904999999999999</v>
      </c>
      <c r="BF26" s="46">
        <v>3.8681000000000002E-3</v>
      </c>
      <c r="BG26" s="46">
        <v>-18.090299999999999</v>
      </c>
      <c r="BH26" s="46">
        <v>-17.565200000000001</v>
      </c>
      <c r="BI26" s="46">
        <v>6.3448999999999997E-3</v>
      </c>
      <c r="BJ26" s="46">
        <v>-7.8423999999999996</v>
      </c>
      <c r="BK26" s="46">
        <v>6.2123999999999999E-2</v>
      </c>
      <c r="BL26" s="46">
        <v>0.29146</v>
      </c>
      <c r="BM26" s="46">
        <v>6.6690999999999999E-3</v>
      </c>
      <c r="BN26" s="46" t="s">
        <v>12</v>
      </c>
      <c r="BO26" s="46" t="s">
        <v>11</v>
      </c>
      <c r="BP26" s="46">
        <v>-22.907900000000001</v>
      </c>
      <c r="BQ26" s="46">
        <v>0.2591</v>
      </c>
      <c r="BR26" s="46">
        <v>0.36875000000000002</v>
      </c>
      <c r="BS26" s="46">
        <v>2.8039999999999999E-2</v>
      </c>
      <c r="BT26" s="46">
        <v>73.126400000000004</v>
      </c>
      <c r="BU26" s="46">
        <v>14.616400000000001</v>
      </c>
      <c r="BV26" s="46">
        <v>93.365700000000004</v>
      </c>
      <c r="BW26" s="46">
        <v>1.57</v>
      </c>
      <c r="BX26" s="46">
        <v>90</v>
      </c>
      <c r="BY26" s="41"/>
    </row>
  </sheetData>
  <mergeCells count="11">
    <mergeCell ref="AE1:AJ1"/>
    <mergeCell ref="Q2:R2"/>
    <mergeCell ref="S2:T2"/>
    <mergeCell ref="V2:W2"/>
    <mergeCell ref="X2:Y2"/>
    <mergeCell ref="Z2:AA2"/>
    <mergeCell ref="AC2:AD2"/>
    <mergeCell ref="B1:I1"/>
    <mergeCell ref="J1:P1"/>
    <mergeCell ref="Q1:W1"/>
    <mergeCell ref="X1:A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2"/>
  <sheetViews>
    <sheetView topLeftCell="A253" workbookViewId="0">
      <selection activeCell="H7" sqref="H7"/>
    </sheetView>
  </sheetViews>
  <sheetFormatPr baseColWidth="10" defaultColWidth="8.83203125" defaultRowHeight="16" x14ac:dyDescent="0.2"/>
  <cols>
    <col min="1" max="1" width="12.1640625" style="47" bestFit="1" customWidth="1"/>
    <col min="2" max="2" width="12.5" style="47" bestFit="1" customWidth="1"/>
    <col min="3" max="3" width="15.33203125" style="47" bestFit="1" customWidth="1"/>
    <col min="4" max="4" width="11.33203125" style="36" bestFit="1" customWidth="1"/>
    <col min="5" max="5" width="14.6640625" style="47" bestFit="1" customWidth="1"/>
    <col min="6" max="16384" width="8.83203125" style="35"/>
  </cols>
  <sheetData>
    <row r="1" spans="1:5" ht="19" x14ac:dyDescent="0.2">
      <c r="A1" s="47" t="s">
        <v>123</v>
      </c>
      <c r="B1" s="47" t="s">
        <v>0</v>
      </c>
      <c r="C1" s="47" t="s">
        <v>1</v>
      </c>
      <c r="D1" s="36" t="s">
        <v>2</v>
      </c>
      <c r="E1" s="47" t="s">
        <v>124</v>
      </c>
    </row>
    <row r="2" spans="1:5" x14ac:dyDescent="0.2">
      <c r="E2" s="47" t="s">
        <v>125</v>
      </c>
    </row>
    <row r="3" spans="1:5" x14ac:dyDescent="0.2">
      <c r="A3" s="47">
        <v>11529.41876</v>
      </c>
      <c r="B3" s="47">
        <v>37260.447</v>
      </c>
      <c r="C3" s="47">
        <v>-1253.299017</v>
      </c>
      <c r="D3" s="36">
        <v>201402322</v>
      </c>
      <c r="E3" s="47">
        <v>10.34</v>
      </c>
    </row>
    <row r="4" spans="1:5" x14ac:dyDescent="0.2">
      <c r="A4" s="47">
        <v>11535.886560000001</v>
      </c>
      <c r="B4" s="47">
        <v>37302.560089999999</v>
      </c>
      <c r="C4" s="47">
        <v>-1264.0809220000001</v>
      </c>
      <c r="D4" s="36">
        <v>201402322</v>
      </c>
      <c r="E4" s="47">
        <v>11.22</v>
      </c>
    </row>
    <row r="5" spans="1:5" x14ac:dyDescent="0.2">
      <c r="A5" s="47">
        <v>11543.24576</v>
      </c>
      <c r="B5" s="47">
        <v>37348.508349999996</v>
      </c>
      <c r="C5" s="47">
        <v>-1276.0555409999999</v>
      </c>
      <c r="D5" s="36">
        <v>201402322</v>
      </c>
      <c r="E5" s="47">
        <v>10.64</v>
      </c>
    </row>
    <row r="6" spans="1:5" x14ac:dyDescent="0.2">
      <c r="A6" s="47">
        <v>11627.11874</v>
      </c>
      <c r="B6" s="47">
        <v>37776.057950000002</v>
      </c>
      <c r="C6" s="47">
        <v>-1398.402746</v>
      </c>
      <c r="D6" s="36">
        <v>201402322</v>
      </c>
      <c r="E6" s="47">
        <v>10.77</v>
      </c>
    </row>
    <row r="7" spans="1:5" x14ac:dyDescent="0.2">
      <c r="A7" s="47">
        <v>11637.63991</v>
      </c>
      <c r="B7" s="47">
        <v>37821.245880000002</v>
      </c>
      <c r="C7" s="47">
        <v>-1412.530544</v>
      </c>
      <c r="D7" s="36">
        <v>201402322</v>
      </c>
      <c r="E7" s="47">
        <v>11.16</v>
      </c>
    </row>
    <row r="8" spans="1:5" x14ac:dyDescent="0.2">
      <c r="A8" s="47">
        <v>11650.139499999999</v>
      </c>
      <c r="B8" s="47">
        <v>37873.212350000002</v>
      </c>
      <c r="C8" s="47">
        <v>-1429.0722470000001</v>
      </c>
      <c r="D8" s="36">
        <v>201402322</v>
      </c>
      <c r="E8" s="47">
        <v>12.45</v>
      </c>
    </row>
    <row r="9" spans="1:5" x14ac:dyDescent="0.2">
      <c r="A9" s="47">
        <v>11661.56654</v>
      </c>
      <c r="B9" s="47">
        <v>37919.224459999998</v>
      </c>
      <c r="C9" s="47">
        <v>-1443.984841</v>
      </c>
      <c r="D9" s="36">
        <v>201402322</v>
      </c>
      <c r="E9" s="47">
        <v>11.64</v>
      </c>
    </row>
    <row r="10" spans="1:5" x14ac:dyDescent="0.2">
      <c r="A10" s="47">
        <v>11450.236800000001</v>
      </c>
      <c r="B10" s="47">
        <v>37149.404199999997</v>
      </c>
      <c r="C10" s="47">
        <v>-898.86677099999997</v>
      </c>
      <c r="D10" s="36">
        <v>201610292</v>
      </c>
      <c r="E10" s="47">
        <v>9.66</v>
      </c>
    </row>
    <row r="11" spans="1:5" x14ac:dyDescent="0.2">
      <c r="A11" s="47">
        <v>11499.76237</v>
      </c>
      <c r="B11" s="47">
        <v>37158.21142</v>
      </c>
      <c r="C11" s="47">
        <v>-891.42809299999999</v>
      </c>
      <c r="D11" s="36">
        <v>201610292</v>
      </c>
      <c r="E11" s="47">
        <v>10.25</v>
      </c>
    </row>
    <row r="12" spans="1:5" x14ac:dyDescent="0.2">
      <c r="A12" s="47">
        <v>11546.683650000001</v>
      </c>
      <c r="B12" s="47">
        <v>37166.305099999998</v>
      </c>
      <c r="C12" s="47">
        <v>-884.97384599999998</v>
      </c>
      <c r="D12" s="36">
        <v>201610292</v>
      </c>
      <c r="E12" s="47">
        <v>10.4</v>
      </c>
    </row>
    <row r="13" spans="1:5" x14ac:dyDescent="0.2">
      <c r="A13" s="47">
        <v>11595.52953</v>
      </c>
      <c r="B13" s="47">
        <v>37174.473010000002</v>
      </c>
      <c r="C13" s="47">
        <v>-878.86329999999998</v>
      </c>
      <c r="D13" s="36">
        <v>201610292</v>
      </c>
      <c r="E13" s="47">
        <v>9.7899999999999991</v>
      </c>
    </row>
    <row r="14" spans="1:5" x14ac:dyDescent="0.2">
      <c r="A14" s="47">
        <v>11645.46954</v>
      </c>
      <c r="B14" s="47">
        <v>37182.553169999999</v>
      </c>
      <c r="C14" s="47">
        <v>-873.25287100000003</v>
      </c>
      <c r="D14" s="36">
        <v>201610292</v>
      </c>
      <c r="E14" s="47">
        <v>11.72</v>
      </c>
    </row>
    <row r="15" spans="1:5" x14ac:dyDescent="0.2">
      <c r="A15" s="47">
        <v>11695.41855</v>
      </c>
      <c r="B15" s="47">
        <v>37190.362090000002</v>
      </c>
      <c r="C15" s="47">
        <v>-868.28121999999996</v>
      </c>
      <c r="D15" s="36">
        <v>201610292</v>
      </c>
      <c r="E15" s="47">
        <v>8.56</v>
      </c>
    </row>
    <row r="16" spans="1:5" x14ac:dyDescent="0.2">
      <c r="A16" s="47">
        <v>11796.98443</v>
      </c>
      <c r="B16" s="47">
        <v>37205.403680000003</v>
      </c>
      <c r="C16" s="47">
        <v>-860.12882200000001</v>
      </c>
      <c r="D16" s="36">
        <v>201610292</v>
      </c>
      <c r="E16" s="47">
        <v>11.07</v>
      </c>
    </row>
    <row r="17" spans="1:5" x14ac:dyDescent="0.2">
      <c r="A17" s="47">
        <v>11842.35529</v>
      </c>
      <c r="B17" s="47">
        <v>37211.761960000003</v>
      </c>
      <c r="C17" s="47">
        <v>-857.32870700000001</v>
      </c>
      <c r="D17" s="36">
        <v>201610292</v>
      </c>
      <c r="E17" s="47">
        <v>10.62</v>
      </c>
    </row>
    <row r="18" spans="1:5" x14ac:dyDescent="0.2">
      <c r="A18" s="47">
        <v>11890.854600000001</v>
      </c>
      <c r="B18" s="47">
        <v>37218.313099999999</v>
      </c>
      <c r="C18" s="47">
        <v>-854.90672400000005</v>
      </c>
      <c r="D18" s="36">
        <v>201610292</v>
      </c>
      <c r="E18" s="47">
        <v>11.13</v>
      </c>
    </row>
    <row r="19" spans="1:5" x14ac:dyDescent="0.2">
      <c r="A19" s="47">
        <v>11947.493640000001</v>
      </c>
      <c r="B19" s="47">
        <v>37225.643429999996</v>
      </c>
      <c r="C19" s="47">
        <v>-852.82237099999998</v>
      </c>
      <c r="D19" s="36">
        <v>201610292</v>
      </c>
      <c r="E19" s="47">
        <v>9.09</v>
      </c>
    </row>
    <row r="20" spans="1:5" x14ac:dyDescent="0.2">
      <c r="A20" s="47">
        <v>11993.577730000001</v>
      </c>
      <c r="B20" s="47">
        <v>37231.353730000003</v>
      </c>
      <c r="C20" s="47">
        <v>-851.71590900000001</v>
      </c>
      <c r="D20" s="36">
        <v>201610292</v>
      </c>
      <c r="E20" s="47">
        <v>9.0299999999999994</v>
      </c>
    </row>
    <row r="21" spans="1:5" x14ac:dyDescent="0.2">
      <c r="A21" s="47">
        <v>12035.82495</v>
      </c>
      <c r="B21" s="47">
        <v>37236.388830000004</v>
      </c>
      <c r="C21" s="47">
        <v>-851.16492700000003</v>
      </c>
      <c r="D21" s="36">
        <v>201610292</v>
      </c>
      <c r="E21" s="47">
        <v>9.91</v>
      </c>
    </row>
    <row r="22" spans="1:5" x14ac:dyDescent="0.2">
      <c r="A22" s="47">
        <v>12092.110360000001</v>
      </c>
      <c r="B22" s="47">
        <v>37242.800689999996</v>
      </c>
      <c r="C22" s="47">
        <v>-851.11791300000004</v>
      </c>
      <c r="D22" s="36">
        <v>201610292</v>
      </c>
      <c r="E22" s="47">
        <v>10.79</v>
      </c>
    </row>
    <row r="23" spans="1:5" x14ac:dyDescent="0.2">
      <c r="A23" s="47">
        <v>12138.683800000001</v>
      </c>
      <c r="B23" s="47">
        <v>37247.850689999999</v>
      </c>
      <c r="C23" s="47">
        <v>-851.67143099999998</v>
      </c>
      <c r="D23" s="36">
        <v>201610292</v>
      </c>
      <c r="E23" s="47">
        <v>10.46</v>
      </c>
    </row>
    <row r="24" spans="1:5" x14ac:dyDescent="0.2">
      <c r="A24" s="47">
        <v>12188.554040000001</v>
      </c>
      <c r="B24" s="47">
        <v>37253.002039999999</v>
      </c>
      <c r="C24" s="47">
        <v>-852.85815200000002</v>
      </c>
      <c r="D24" s="36">
        <v>201610292</v>
      </c>
      <c r="E24" s="47">
        <v>10.56</v>
      </c>
    </row>
    <row r="25" spans="1:5" x14ac:dyDescent="0.2">
      <c r="A25" s="47">
        <v>12216.401949999999</v>
      </c>
      <c r="B25" s="47">
        <v>37255.763480000001</v>
      </c>
      <c r="C25" s="47">
        <v>-853.787961</v>
      </c>
      <c r="D25" s="36">
        <v>201610292</v>
      </c>
      <c r="E25" s="47">
        <v>11.03</v>
      </c>
    </row>
    <row r="26" spans="1:5" x14ac:dyDescent="0.2">
      <c r="A26" s="47">
        <v>11057.98206</v>
      </c>
      <c r="B26" s="47">
        <v>38133.893219999998</v>
      </c>
      <c r="C26" s="47">
        <v>257.748378</v>
      </c>
      <c r="D26" s="36" t="s">
        <v>3</v>
      </c>
      <c r="E26" s="47">
        <v>13.27</v>
      </c>
    </row>
    <row r="27" spans="1:5" x14ac:dyDescent="0.2">
      <c r="A27" s="47">
        <v>11056.30026</v>
      </c>
      <c r="B27" s="47">
        <v>38133.968350000003</v>
      </c>
      <c r="C27" s="47">
        <v>237.81935899999999</v>
      </c>
      <c r="D27" s="36" t="s">
        <v>3</v>
      </c>
      <c r="E27" s="47">
        <v>13.53</v>
      </c>
    </row>
    <row r="28" spans="1:5" x14ac:dyDescent="0.2">
      <c r="A28" s="47">
        <v>11054.57346</v>
      </c>
      <c r="B28" s="47">
        <v>38134.042939999999</v>
      </c>
      <c r="C28" s="47">
        <v>217.89419100000001</v>
      </c>
      <c r="D28" s="36" t="s">
        <v>3</v>
      </c>
      <c r="E28" s="47">
        <v>13.71</v>
      </c>
    </row>
    <row r="29" spans="1:5" x14ac:dyDescent="0.2">
      <c r="A29" s="47">
        <v>11052.74375</v>
      </c>
      <c r="B29" s="47">
        <v>38134.126859999997</v>
      </c>
      <c r="C29" s="47">
        <v>197.97827799999999</v>
      </c>
      <c r="D29" s="36" t="s">
        <v>3</v>
      </c>
      <c r="E29" s="47">
        <v>13.85</v>
      </c>
    </row>
    <row r="30" spans="1:5" x14ac:dyDescent="0.2">
      <c r="A30" s="47">
        <v>11050.79026</v>
      </c>
      <c r="B30" s="47">
        <v>38134.248549999997</v>
      </c>
      <c r="C30" s="47">
        <v>178.074321</v>
      </c>
      <c r="D30" s="36" t="s">
        <v>3</v>
      </c>
      <c r="E30" s="47">
        <v>13.19</v>
      </c>
    </row>
    <row r="31" spans="1:5" x14ac:dyDescent="0.2">
      <c r="A31" s="47">
        <v>11048.76498</v>
      </c>
      <c r="B31" s="47">
        <v>38134.456680000003</v>
      </c>
      <c r="C31" s="47">
        <v>158.178225</v>
      </c>
      <c r="D31" s="36" t="s">
        <v>3</v>
      </c>
      <c r="E31" s="47">
        <v>12.83</v>
      </c>
    </row>
    <row r="32" spans="1:5" x14ac:dyDescent="0.2">
      <c r="A32" s="47">
        <v>11046.693929999999</v>
      </c>
      <c r="B32" s="47">
        <v>38134.690300000002</v>
      </c>
      <c r="C32" s="47">
        <v>138.28712400000001</v>
      </c>
      <c r="D32" s="36" t="s">
        <v>3</v>
      </c>
      <c r="E32" s="47">
        <v>13.05</v>
      </c>
    </row>
    <row r="33" spans="1:5" x14ac:dyDescent="0.2">
      <c r="A33" s="47">
        <v>11042.36614</v>
      </c>
      <c r="B33" s="47">
        <v>38135.134380000003</v>
      </c>
      <c r="C33" s="47">
        <v>98.524467999999999</v>
      </c>
      <c r="D33" s="36" t="s">
        <v>3</v>
      </c>
      <c r="E33" s="47">
        <v>12.66</v>
      </c>
    </row>
    <row r="34" spans="1:5" x14ac:dyDescent="0.2">
      <c r="A34" s="47">
        <v>11037.935520000001</v>
      </c>
      <c r="B34" s="47">
        <v>38135.59001</v>
      </c>
      <c r="C34" s="47">
        <v>58.773229999999998</v>
      </c>
      <c r="D34" s="36" t="s">
        <v>3</v>
      </c>
      <c r="E34" s="47">
        <v>14.02</v>
      </c>
    </row>
    <row r="35" spans="1:5" x14ac:dyDescent="0.2">
      <c r="A35" s="47">
        <v>11035.686879999999</v>
      </c>
      <c r="B35" s="47">
        <v>38135.852800000001</v>
      </c>
      <c r="C35" s="47">
        <v>38.901789999999998</v>
      </c>
      <c r="D35" s="36" t="s">
        <v>3</v>
      </c>
      <c r="E35" s="47">
        <v>12.47</v>
      </c>
    </row>
    <row r="36" spans="1:5" x14ac:dyDescent="0.2">
      <c r="A36" s="47">
        <v>11033.38335</v>
      </c>
      <c r="B36" s="47">
        <v>38136.118069999997</v>
      </c>
      <c r="C36" s="47">
        <v>19.036662</v>
      </c>
      <c r="D36" s="36" t="s">
        <v>3</v>
      </c>
      <c r="E36" s="47">
        <v>13.72</v>
      </c>
    </row>
    <row r="37" spans="1:5" x14ac:dyDescent="0.2">
      <c r="A37" s="47">
        <v>11031.11039</v>
      </c>
      <c r="B37" s="47">
        <v>38136.367630000001</v>
      </c>
      <c r="C37" s="47">
        <v>-0.83218800000000004</v>
      </c>
      <c r="D37" s="36" t="s">
        <v>3</v>
      </c>
      <c r="E37" s="47">
        <v>13.34</v>
      </c>
    </row>
    <row r="38" spans="1:5" x14ac:dyDescent="0.2">
      <c r="A38" s="47">
        <v>11028.868640000001</v>
      </c>
      <c r="B38" s="47">
        <v>38136.581859999998</v>
      </c>
      <c r="C38" s="47">
        <v>-20.704993000000002</v>
      </c>
      <c r="D38" s="36" t="s">
        <v>3</v>
      </c>
      <c r="E38" s="47">
        <v>13.24</v>
      </c>
    </row>
    <row r="39" spans="1:5" x14ac:dyDescent="0.2">
      <c r="A39" s="47">
        <v>11026.61673</v>
      </c>
      <c r="B39" s="47">
        <v>38136.763959999997</v>
      </c>
      <c r="C39" s="47">
        <v>-40.576946</v>
      </c>
      <c r="D39" s="36" t="s">
        <v>3</v>
      </c>
      <c r="E39" s="47">
        <v>13.51</v>
      </c>
    </row>
    <row r="40" spans="1:5" x14ac:dyDescent="0.2">
      <c r="A40" s="47">
        <v>11024.17475</v>
      </c>
      <c r="B40" s="47">
        <v>38137.0291</v>
      </c>
      <c r="C40" s="47">
        <v>-60.425404999999998</v>
      </c>
      <c r="D40" s="36" t="s">
        <v>3</v>
      </c>
      <c r="E40" s="47">
        <v>13.04</v>
      </c>
    </row>
    <row r="41" spans="1:5" x14ac:dyDescent="0.2">
      <c r="A41" s="47">
        <v>11021.56934</v>
      </c>
      <c r="B41" s="47">
        <v>38137.318720000003</v>
      </c>
      <c r="C41" s="47">
        <v>-80.252831</v>
      </c>
      <c r="D41" s="36" t="s">
        <v>3</v>
      </c>
      <c r="E41" s="47">
        <v>13.1</v>
      </c>
    </row>
    <row r="42" spans="1:5" x14ac:dyDescent="0.2">
      <c r="A42" s="47">
        <v>11016.198640000001</v>
      </c>
      <c r="B42" s="47">
        <v>38137.79391</v>
      </c>
      <c r="C42" s="47">
        <v>-119.88777899999999</v>
      </c>
      <c r="D42" s="36" t="s">
        <v>3</v>
      </c>
      <c r="E42" s="47">
        <v>13.09</v>
      </c>
    </row>
    <row r="43" spans="1:5" x14ac:dyDescent="0.2">
      <c r="A43" s="47">
        <v>11013.5278</v>
      </c>
      <c r="B43" s="47">
        <v>38138.0095</v>
      </c>
      <c r="C43" s="47">
        <v>-139.70746500000001</v>
      </c>
      <c r="D43" s="36" t="s">
        <v>3</v>
      </c>
      <c r="E43" s="47">
        <v>12.62</v>
      </c>
    </row>
    <row r="44" spans="1:5" x14ac:dyDescent="0.2">
      <c r="A44" s="47">
        <v>11010.848169999999</v>
      </c>
      <c r="B44" s="47">
        <v>38138.179400000001</v>
      </c>
      <c r="C44" s="47">
        <v>-159.52640700000001</v>
      </c>
      <c r="D44" s="36" t="s">
        <v>3</v>
      </c>
      <c r="E44" s="47">
        <v>12.1</v>
      </c>
    </row>
    <row r="45" spans="1:5" x14ac:dyDescent="0.2">
      <c r="A45" s="47">
        <v>11008.12629</v>
      </c>
      <c r="B45" s="47">
        <v>38138.309609999997</v>
      </c>
      <c r="C45" s="47">
        <v>-179.33989</v>
      </c>
      <c r="D45" s="36" t="s">
        <v>3</v>
      </c>
      <c r="E45" s="47">
        <v>14.7</v>
      </c>
    </row>
    <row r="46" spans="1:5" x14ac:dyDescent="0.2">
      <c r="A46" s="47">
        <v>11005.38176</v>
      </c>
      <c r="B46" s="47">
        <v>38138.455549999999</v>
      </c>
      <c r="C46" s="47">
        <v>-199.15013500000001</v>
      </c>
      <c r="D46" s="36" t="s">
        <v>3</v>
      </c>
      <c r="E46" s="47">
        <v>12.98</v>
      </c>
    </row>
    <row r="47" spans="1:5" x14ac:dyDescent="0.2">
      <c r="A47" s="47">
        <v>11003.87415</v>
      </c>
      <c r="B47" s="47">
        <v>38138.567069999997</v>
      </c>
      <c r="C47" s="47">
        <v>-210.04576</v>
      </c>
      <c r="D47" s="36" t="s">
        <v>3</v>
      </c>
      <c r="E47" s="47">
        <v>12.49</v>
      </c>
    </row>
    <row r="48" spans="1:5" x14ac:dyDescent="0.2">
      <c r="A48" s="47">
        <v>11003.737139999999</v>
      </c>
      <c r="B48" s="47">
        <v>38138.578079999999</v>
      </c>
      <c r="C48" s="47">
        <v>-211.036269</v>
      </c>
      <c r="D48" s="36" t="s">
        <v>3</v>
      </c>
      <c r="E48" s="47">
        <v>12.01</v>
      </c>
    </row>
    <row r="49" spans="1:5" x14ac:dyDescent="0.2">
      <c r="A49" s="47">
        <v>11001.133959999999</v>
      </c>
      <c r="B49" s="47">
        <v>38138.785629999998</v>
      </c>
      <c r="C49" s="47">
        <v>-229.85594900000001</v>
      </c>
      <c r="D49" s="36" t="s">
        <v>3</v>
      </c>
      <c r="E49" s="47">
        <v>11.47</v>
      </c>
    </row>
    <row r="50" spans="1:5" x14ac:dyDescent="0.2">
      <c r="A50" s="47">
        <v>11000.996940000001</v>
      </c>
      <c r="B50" s="47">
        <v>38138.796470000001</v>
      </c>
      <c r="C50" s="47">
        <v>-230.84645800000001</v>
      </c>
      <c r="D50" s="36" t="s">
        <v>3</v>
      </c>
      <c r="E50" s="47">
        <v>12.32</v>
      </c>
    </row>
    <row r="51" spans="1:5" x14ac:dyDescent="0.2">
      <c r="A51" s="47">
        <v>10998.45067</v>
      </c>
      <c r="B51" s="47">
        <v>38139.092259999998</v>
      </c>
      <c r="C51" s="47">
        <v>-249.672484</v>
      </c>
      <c r="D51" s="36" t="s">
        <v>3</v>
      </c>
      <c r="E51" s="47">
        <v>12.65</v>
      </c>
    </row>
    <row r="52" spans="1:5" x14ac:dyDescent="0.2">
      <c r="A52" s="47">
        <v>10998.3223</v>
      </c>
      <c r="B52" s="47">
        <v>38139.116770000001</v>
      </c>
      <c r="C52" s="47">
        <v>-250.66390699999999</v>
      </c>
      <c r="D52" s="36" t="s">
        <v>3</v>
      </c>
      <c r="E52" s="47">
        <v>12.85</v>
      </c>
    </row>
    <row r="53" spans="1:5" x14ac:dyDescent="0.2">
      <c r="A53" s="47">
        <v>10995.89479</v>
      </c>
      <c r="B53" s="47">
        <v>38139.622040000002</v>
      </c>
      <c r="C53" s="47">
        <v>-269.50141100000002</v>
      </c>
      <c r="D53" s="36" t="s">
        <v>3</v>
      </c>
      <c r="E53" s="47">
        <v>11.55</v>
      </c>
    </row>
    <row r="54" spans="1:5" x14ac:dyDescent="0.2">
      <c r="A54" s="47">
        <v>10995.76741</v>
      </c>
      <c r="B54" s="47">
        <v>38139.650390000003</v>
      </c>
      <c r="C54" s="47">
        <v>-270.49285900000001</v>
      </c>
      <c r="D54" s="36" t="s">
        <v>3</v>
      </c>
      <c r="E54" s="47">
        <v>12.4</v>
      </c>
    </row>
    <row r="55" spans="1:5" x14ac:dyDescent="0.2">
      <c r="A55" s="47">
        <v>10994.622670000001</v>
      </c>
      <c r="B55" s="47">
        <v>38139.913460000003</v>
      </c>
      <c r="C55" s="47">
        <v>-279.41588200000001</v>
      </c>
      <c r="D55" s="36" t="s">
        <v>3</v>
      </c>
      <c r="E55" s="47">
        <v>12.11</v>
      </c>
    </row>
    <row r="56" spans="1:5" x14ac:dyDescent="0.2">
      <c r="A56" s="47">
        <v>10994.50836</v>
      </c>
      <c r="B56" s="47">
        <v>38139.940549999999</v>
      </c>
      <c r="C56" s="47">
        <v>-280.30818299999999</v>
      </c>
      <c r="D56" s="36" t="s">
        <v>3</v>
      </c>
      <c r="E56" s="47">
        <v>11.82</v>
      </c>
    </row>
    <row r="57" spans="1:5" x14ac:dyDescent="0.2">
      <c r="A57" s="47">
        <v>10991.715480000001</v>
      </c>
      <c r="B57" s="47">
        <v>38140.968220000002</v>
      </c>
      <c r="C57" s="47">
        <v>-305.22963499999997</v>
      </c>
      <c r="D57" s="36" t="s">
        <v>3</v>
      </c>
      <c r="E57" s="47">
        <v>11.71</v>
      </c>
    </row>
    <row r="58" spans="1:5" x14ac:dyDescent="0.2">
      <c r="A58" s="47">
        <v>10991.61801</v>
      </c>
      <c r="B58" s="47">
        <v>38141.019460000003</v>
      </c>
      <c r="C58" s="47">
        <v>-306.22355299999998</v>
      </c>
      <c r="D58" s="36" t="s">
        <v>3</v>
      </c>
      <c r="E58" s="47">
        <v>11.98</v>
      </c>
    </row>
    <row r="59" spans="1:5" x14ac:dyDescent="0.2">
      <c r="A59" s="47">
        <v>10989.585870000001</v>
      </c>
      <c r="B59" s="47">
        <v>38142.386290000002</v>
      </c>
      <c r="C59" s="47">
        <v>-329.09229299999998</v>
      </c>
      <c r="D59" s="36" t="s">
        <v>3</v>
      </c>
      <c r="E59" s="47">
        <v>12.51</v>
      </c>
    </row>
    <row r="60" spans="1:5" x14ac:dyDescent="0.2">
      <c r="A60" s="47">
        <v>10989.503549999999</v>
      </c>
      <c r="B60" s="47">
        <v>38142.453730000001</v>
      </c>
      <c r="C60" s="47">
        <v>-330.086614</v>
      </c>
      <c r="D60" s="36" t="s">
        <v>3</v>
      </c>
      <c r="E60" s="47">
        <v>11.56</v>
      </c>
    </row>
    <row r="61" spans="1:5" x14ac:dyDescent="0.2">
      <c r="A61" s="47">
        <v>10987.82516</v>
      </c>
      <c r="B61" s="47">
        <v>38145.050040000002</v>
      </c>
      <c r="C61" s="47">
        <v>-368.945942</v>
      </c>
      <c r="D61" s="36" t="s">
        <v>3</v>
      </c>
      <c r="E61" s="47">
        <v>12.31</v>
      </c>
    </row>
    <row r="62" spans="1:5" x14ac:dyDescent="0.2">
      <c r="A62" s="47">
        <v>10987.823560000001</v>
      </c>
      <c r="B62" s="47">
        <v>38145.116130000002</v>
      </c>
      <c r="C62" s="47">
        <v>-369.94375500000001</v>
      </c>
      <c r="D62" s="36" t="s">
        <v>3</v>
      </c>
      <c r="E62" s="47">
        <v>12.35</v>
      </c>
    </row>
    <row r="63" spans="1:5" x14ac:dyDescent="0.2">
      <c r="A63" s="47">
        <v>10987.906139999999</v>
      </c>
      <c r="B63" s="47">
        <v>38146.331680000003</v>
      </c>
      <c r="C63" s="47">
        <v>-406.914851</v>
      </c>
      <c r="D63" s="36" t="s">
        <v>3</v>
      </c>
      <c r="E63" s="47">
        <v>12.31</v>
      </c>
    </row>
    <row r="64" spans="1:5" x14ac:dyDescent="0.2">
      <c r="A64" s="47">
        <v>10987.91934</v>
      </c>
      <c r="B64" s="47">
        <v>38146.334009999999</v>
      </c>
      <c r="C64" s="47">
        <v>-408.914805</v>
      </c>
      <c r="D64" s="36" t="s">
        <v>3</v>
      </c>
      <c r="E64" s="47">
        <v>13.53</v>
      </c>
    </row>
    <row r="65" spans="1:5" x14ac:dyDescent="0.2">
      <c r="A65" s="47">
        <v>10994.0232</v>
      </c>
      <c r="B65" s="47">
        <v>38144.624819999997</v>
      </c>
      <c r="C65" s="47">
        <v>-682.67205899999999</v>
      </c>
      <c r="D65" s="36" t="s">
        <v>4</v>
      </c>
      <c r="E65" s="47">
        <v>10.15</v>
      </c>
    </row>
    <row r="66" spans="1:5" x14ac:dyDescent="0.2">
      <c r="A66" s="47">
        <v>10994.417170000001</v>
      </c>
      <c r="B66" s="47">
        <v>38144.681689999998</v>
      </c>
      <c r="C66" s="47">
        <v>-685.645533</v>
      </c>
      <c r="D66" s="36" t="s">
        <v>4</v>
      </c>
      <c r="E66" s="47">
        <v>13.06</v>
      </c>
    </row>
    <row r="67" spans="1:5" x14ac:dyDescent="0.2">
      <c r="A67" s="47">
        <v>10994.54709</v>
      </c>
      <c r="B67" s="47">
        <v>38144.701099999998</v>
      </c>
      <c r="C67" s="47">
        <v>-686.63686800000005</v>
      </c>
      <c r="D67" s="36" t="s">
        <v>4</v>
      </c>
      <c r="E67" s="47">
        <v>11.39</v>
      </c>
    </row>
    <row r="68" spans="1:5" x14ac:dyDescent="0.2">
      <c r="A68" s="47">
        <v>10991.33517</v>
      </c>
      <c r="B68" s="47">
        <v>38144.835520000001</v>
      </c>
      <c r="C68" s="47">
        <v>-657.83050300000002</v>
      </c>
      <c r="D68" s="36" t="s">
        <v>4</v>
      </c>
      <c r="E68" s="47">
        <v>13.32</v>
      </c>
    </row>
    <row r="69" spans="1:5" x14ac:dyDescent="0.2">
      <c r="A69" s="47">
        <v>10997.13292</v>
      </c>
      <c r="B69" s="47">
        <v>38145.11952</v>
      </c>
      <c r="C69" s="47">
        <v>-707.47275100000002</v>
      </c>
      <c r="D69" s="36" t="s">
        <v>4</v>
      </c>
      <c r="E69" s="47">
        <v>13.06</v>
      </c>
    </row>
    <row r="70" spans="1:5" x14ac:dyDescent="0.2">
      <c r="A70" s="47">
        <v>10997.734420000001</v>
      </c>
      <c r="B70" s="47">
        <v>38145.216809999998</v>
      </c>
      <c r="C70" s="47">
        <v>-712.43548499999997</v>
      </c>
      <c r="D70" s="36" t="s">
        <v>4</v>
      </c>
      <c r="E70" s="47">
        <v>12.11</v>
      </c>
    </row>
    <row r="71" spans="1:5" x14ac:dyDescent="0.2">
      <c r="A71" s="47">
        <v>10998.33626</v>
      </c>
      <c r="B71" s="47">
        <v>38145.311999999998</v>
      </c>
      <c r="C71" s="47">
        <v>-717.39822000000004</v>
      </c>
      <c r="D71" s="36" t="s">
        <v>4</v>
      </c>
      <c r="E71" s="47">
        <v>13.52</v>
      </c>
    </row>
    <row r="72" spans="1:5" x14ac:dyDescent="0.2">
      <c r="A72" s="47">
        <v>10998.93842</v>
      </c>
      <c r="B72" s="47">
        <v>38145.40509</v>
      </c>
      <c r="C72" s="47">
        <v>-722.36095399999999</v>
      </c>
      <c r="D72" s="36" t="s">
        <v>4</v>
      </c>
      <c r="E72" s="47">
        <v>13.06</v>
      </c>
    </row>
    <row r="73" spans="1:5" x14ac:dyDescent="0.2">
      <c r="A73" s="47">
        <v>10999.540919999999</v>
      </c>
      <c r="B73" s="47">
        <v>38145.496079999997</v>
      </c>
      <c r="C73" s="47">
        <v>-727.32368699999995</v>
      </c>
      <c r="D73" s="36" t="s">
        <v>4</v>
      </c>
      <c r="E73" s="47">
        <v>13.41</v>
      </c>
    </row>
    <row r="74" spans="1:5" x14ac:dyDescent="0.2">
      <c r="A74" s="47">
        <v>11000.14581</v>
      </c>
      <c r="B74" s="47">
        <v>38145.584849999999</v>
      </c>
      <c r="C74" s="47">
        <v>-732.28616899999997</v>
      </c>
      <c r="D74" s="36" t="s">
        <v>4</v>
      </c>
      <c r="E74" s="47">
        <v>12.37</v>
      </c>
    </row>
    <row r="75" spans="1:5" x14ac:dyDescent="0.2">
      <c r="A75" s="47">
        <v>10989.83937</v>
      </c>
      <c r="B75" s="47">
        <v>38145.661630000002</v>
      </c>
      <c r="C75" s="47">
        <v>-627.88857900000005</v>
      </c>
      <c r="D75" s="36" t="s">
        <v>4</v>
      </c>
      <c r="E75" s="47">
        <v>12.8</v>
      </c>
    </row>
    <row r="76" spans="1:5" x14ac:dyDescent="0.2">
      <c r="A76" s="47">
        <v>11000.76288</v>
      </c>
      <c r="B76" s="47">
        <v>38145.670830000003</v>
      </c>
      <c r="C76" s="47">
        <v>-737.24719800000003</v>
      </c>
      <c r="D76" s="36" t="s">
        <v>4</v>
      </c>
      <c r="E76" s="47">
        <v>13.13</v>
      </c>
    </row>
    <row r="77" spans="1:5" x14ac:dyDescent="0.2">
      <c r="A77" s="47">
        <v>10989.663689999999</v>
      </c>
      <c r="B77" s="47">
        <v>38145.768199999999</v>
      </c>
      <c r="C77" s="47">
        <v>-617.89069500000005</v>
      </c>
      <c r="D77" s="36" t="s">
        <v>4</v>
      </c>
      <c r="E77" s="47">
        <v>11.51</v>
      </c>
    </row>
    <row r="78" spans="1:5" x14ac:dyDescent="0.2">
      <c r="A78" s="47">
        <v>11002.03736</v>
      </c>
      <c r="B78" s="47">
        <v>38145.834210000001</v>
      </c>
      <c r="C78" s="47">
        <v>-747.16429200000005</v>
      </c>
      <c r="D78" s="36" t="s">
        <v>4</v>
      </c>
      <c r="E78" s="47">
        <v>12.83</v>
      </c>
    </row>
    <row r="79" spans="1:5" x14ac:dyDescent="0.2">
      <c r="A79" s="47">
        <v>11003.365589999999</v>
      </c>
      <c r="B79" s="47">
        <v>38145.986129999998</v>
      </c>
      <c r="C79" s="47">
        <v>-757.07451200000003</v>
      </c>
      <c r="D79" s="36" t="s">
        <v>4</v>
      </c>
      <c r="E79" s="47">
        <v>11.67</v>
      </c>
    </row>
    <row r="80" spans="1:5" x14ac:dyDescent="0.2">
      <c r="A80" s="47">
        <v>10989.116379999999</v>
      </c>
      <c r="B80" s="47">
        <v>38146.02319</v>
      </c>
      <c r="C80" s="47">
        <v>-587.89682300000004</v>
      </c>
      <c r="D80" s="36" t="s">
        <v>4</v>
      </c>
      <c r="E80" s="47">
        <v>11.22</v>
      </c>
    </row>
    <row r="81" spans="1:5" x14ac:dyDescent="0.2">
      <c r="A81" s="47">
        <v>10988.929700000001</v>
      </c>
      <c r="B81" s="47">
        <v>38146.093939999999</v>
      </c>
      <c r="C81" s="47">
        <v>-577.89882399999999</v>
      </c>
      <c r="D81" s="36" t="s">
        <v>4</v>
      </c>
      <c r="E81" s="47">
        <v>12.73</v>
      </c>
    </row>
    <row r="82" spans="1:5" x14ac:dyDescent="0.2">
      <c r="A82" s="47">
        <v>11004.75</v>
      </c>
      <c r="B82" s="47">
        <v>38146.135390000003</v>
      </c>
      <c r="C82" s="47">
        <v>-766.97707700000001</v>
      </c>
      <c r="D82" s="36" t="s">
        <v>4</v>
      </c>
      <c r="E82" s="47">
        <v>12.52</v>
      </c>
    </row>
    <row r="83" spans="1:5" x14ac:dyDescent="0.2">
      <c r="A83" s="47">
        <v>10988.76721</v>
      </c>
      <c r="B83" s="47">
        <v>38146.157059999998</v>
      </c>
      <c r="C83" s="47">
        <v>-567.90034500000002</v>
      </c>
      <c r="D83" s="36" t="s">
        <v>4</v>
      </c>
      <c r="E83" s="47">
        <v>12.03</v>
      </c>
    </row>
    <row r="84" spans="1:5" x14ac:dyDescent="0.2">
      <c r="A84" s="47">
        <v>10988.59777</v>
      </c>
      <c r="B84" s="47">
        <v>38146.205990000002</v>
      </c>
      <c r="C84" s="47">
        <v>-557.90190199999995</v>
      </c>
      <c r="D84" s="36" t="s">
        <v>4</v>
      </c>
      <c r="E84" s="47">
        <v>11.15</v>
      </c>
    </row>
    <row r="85" spans="1:5" x14ac:dyDescent="0.2">
      <c r="A85" s="47">
        <v>10988.406870000001</v>
      </c>
      <c r="B85" s="47">
        <v>38146.249629999998</v>
      </c>
      <c r="C85" s="47">
        <v>-547.90382199999999</v>
      </c>
      <c r="D85" s="36" t="s">
        <v>4</v>
      </c>
      <c r="E85" s="47">
        <v>12.16</v>
      </c>
    </row>
    <row r="86" spans="1:5" x14ac:dyDescent="0.2">
      <c r="A86" s="47">
        <v>10987.88291</v>
      </c>
      <c r="B86" s="47">
        <v>38146.255340000003</v>
      </c>
      <c r="C86" s="47">
        <v>-517.90853200000004</v>
      </c>
      <c r="D86" s="36" t="s">
        <v>4</v>
      </c>
      <c r="E86" s="47">
        <v>11.42</v>
      </c>
    </row>
    <row r="87" spans="1:5" x14ac:dyDescent="0.2">
      <c r="A87" s="47">
        <v>10987.770990000001</v>
      </c>
      <c r="B87" s="47">
        <v>38146.255360000003</v>
      </c>
      <c r="C87" s="47">
        <v>-507.90916099999998</v>
      </c>
      <c r="D87" s="36" t="s">
        <v>4</v>
      </c>
      <c r="E87" s="47">
        <v>11.36</v>
      </c>
    </row>
    <row r="88" spans="1:5" x14ac:dyDescent="0.2">
      <c r="A88" s="47">
        <v>10988.02965</v>
      </c>
      <c r="B88" s="47">
        <v>38146.267449999999</v>
      </c>
      <c r="C88" s="47">
        <v>-527.90743899999995</v>
      </c>
      <c r="D88" s="36" t="s">
        <v>4</v>
      </c>
      <c r="E88" s="47">
        <v>12.58</v>
      </c>
    </row>
    <row r="89" spans="1:5" x14ac:dyDescent="0.2">
      <c r="A89" s="47">
        <v>11006.195949999999</v>
      </c>
      <c r="B89" s="47">
        <v>38146.301420000003</v>
      </c>
      <c r="C89" s="47">
        <v>-776.87057500000003</v>
      </c>
      <c r="D89" s="36" t="s">
        <v>4</v>
      </c>
      <c r="E89" s="47">
        <v>13.19</v>
      </c>
    </row>
    <row r="90" spans="1:5" x14ac:dyDescent="0.2">
      <c r="A90" s="47">
        <v>10987.749620000001</v>
      </c>
      <c r="B90" s="47">
        <v>38146.39299</v>
      </c>
      <c r="C90" s="47">
        <v>-483.76034499999997</v>
      </c>
      <c r="D90" s="36" t="s">
        <v>4</v>
      </c>
      <c r="E90" s="47">
        <v>11.76</v>
      </c>
    </row>
    <row r="91" spans="1:5" x14ac:dyDescent="0.2">
      <c r="A91" s="47">
        <v>10987.75899</v>
      </c>
      <c r="B91" s="47">
        <v>38146.40423</v>
      </c>
      <c r="C91" s="47">
        <v>-482.91047099999997</v>
      </c>
      <c r="D91" s="36" t="s">
        <v>4</v>
      </c>
      <c r="E91" s="47">
        <v>10.89</v>
      </c>
    </row>
    <row r="92" spans="1:5" x14ac:dyDescent="0.2">
      <c r="A92" s="47">
        <v>10987.76993</v>
      </c>
      <c r="B92" s="47">
        <v>38146.417159999997</v>
      </c>
      <c r="C92" s="47">
        <v>-481.91061400000001</v>
      </c>
      <c r="D92" s="36" t="s">
        <v>4</v>
      </c>
      <c r="E92" s="47">
        <v>11.01</v>
      </c>
    </row>
    <row r="93" spans="1:5" x14ac:dyDescent="0.2">
      <c r="A93" s="47">
        <v>10987.780779999999</v>
      </c>
      <c r="B93" s="47">
        <v>38146.429770000002</v>
      </c>
      <c r="C93" s="47">
        <v>-480.910753</v>
      </c>
      <c r="D93" s="36" t="s">
        <v>4</v>
      </c>
      <c r="E93" s="47">
        <v>11.22</v>
      </c>
    </row>
    <row r="94" spans="1:5" x14ac:dyDescent="0.2">
      <c r="A94" s="47">
        <v>10987.79154</v>
      </c>
      <c r="B94" s="47">
        <v>38146.442069999997</v>
      </c>
      <c r="C94" s="47">
        <v>-479.910886</v>
      </c>
      <c r="D94" s="36" t="s">
        <v>4</v>
      </c>
      <c r="E94" s="47">
        <v>11.65</v>
      </c>
    </row>
    <row r="95" spans="1:5" x14ac:dyDescent="0.2">
      <c r="A95" s="47">
        <v>11007.703589999999</v>
      </c>
      <c r="B95" s="47">
        <v>38146.484920000003</v>
      </c>
      <c r="C95" s="47">
        <v>-786.75455299999999</v>
      </c>
      <c r="D95" s="36" t="s">
        <v>4</v>
      </c>
      <c r="E95" s="47">
        <v>11.91</v>
      </c>
    </row>
    <row r="96" spans="1:5" x14ac:dyDescent="0.2">
      <c r="A96" s="47">
        <v>10987.968570000001</v>
      </c>
      <c r="B96" s="47">
        <v>38146.609799999998</v>
      </c>
      <c r="C96" s="47">
        <v>-461.91256399999997</v>
      </c>
      <c r="D96" s="36" t="s">
        <v>4</v>
      </c>
      <c r="E96" s="47">
        <v>12.61</v>
      </c>
    </row>
    <row r="97" spans="1:5" x14ac:dyDescent="0.2">
      <c r="A97" s="47">
        <v>10987.97718</v>
      </c>
      <c r="B97" s="47">
        <v>38146.61636</v>
      </c>
      <c r="C97" s="47">
        <v>-460.912623</v>
      </c>
      <c r="D97" s="36" t="s">
        <v>4</v>
      </c>
      <c r="E97" s="47">
        <v>11.44</v>
      </c>
    </row>
    <row r="98" spans="1:5" x14ac:dyDescent="0.2">
      <c r="A98" s="47">
        <v>10987.985629999999</v>
      </c>
      <c r="B98" s="47">
        <v>38146.622660000001</v>
      </c>
      <c r="C98" s="47">
        <v>-459.91267800000003</v>
      </c>
      <c r="D98" s="36" t="s">
        <v>4</v>
      </c>
      <c r="E98" s="47">
        <v>11.03</v>
      </c>
    </row>
    <row r="99" spans="1:5" x14ac:dyDescent="0.2">
      <c r="A99" s="47">
        <v>10987.993909999999</v>
      </c>
      <c r="B99" s="47">
        <v>38146.628700000001</v>
      </c>
      <c r="C99" s="47">
        <v>-458.91273100000001</v>
      </c>
      <c r="D99" s="36" t="s">
        <v>4</v>
      </c>
      <c r="E99" s="47">
        <v>12.98</v>
      </c>
    </row>
    <row r="100" spans="1:5" x14ac:dyDescent="0.2">
      <c r="A100" s="47">
        <v>10988.00201</v>
      </c>
      <c r="B100" s="47">
        <v>38146.634480000001</v>
      </c>
      <c r="C100" s="47">
        <v>-457.91278</v>
      </c>
      <c r="D100" s="36" t="s">
        <v>4</v>
      </c>
      <c r="E100" s="47">
        <v>11.29</v>
      </c>
    </row>
    <row r="101" spans="1:5" x14ac:dyDescent="0.2">
      <c r="A101" s="47">
        <v>11010.907800000001</v>
      </c>
      <c r="B101" s="47">
        <v>38146.868289999999</v>
      </c>
      <c r="C101" s="47">
        <v>-806.492344</v>
      </c>
      <c r="D101" s="36" t="s">
        <v>4</v>
      </c>
      <c r="E101" s="47">
        <v>13.25</v>
      </c>
    </row>
    <row r="102" spans="1:5" x14ac:dyDescent="0.2">
      <c r="A102" s="47">
        <v>11012.60607</v>
      </c>
      <c r="B102" s="47">
        <v>38147.052349999998</v>
      </c>
      <c r="C102" s="47">
        <v>-816.34534699999995</v>
      </c>
      <c r="D102" s="36" t="s">
        <v>4</v>
      </c>
      <c r="E102" s="47">
        <v>13.84</v>
      </c>
    </row>
    <row r="103" spans="1:5" x14ac:dyDescent="0.2">
      <c r="A103" s="47">
        <v>11014.354230000001</v>
      </c>
      <c r="B103" s="47">
        <v>38147.253149999997</v>
      </c>
      <c r="C103" s="47">
        <v>-826.18929200000002</v>
      </c>
      <c r="D103" s="36" t="s">
        <v>4</v>
      </c>
      <c r="E103" s="47">
        <v>11.89</v>
      </c>
    </row>
    <row r="104" spans="1:5" x14ac:dyDescent="0.2">
      <c r="A104" s="47">
        <v>11019.80876</v>
      </c>
      <c r="B104" s="47">
        <v>38148.149870000001</v>
      </c>
      <c r="C104" s="47">
        <v>-855.67510900000002</v>
      </c>
      <c r="D104" s="36" t="s">
        <v>4</v>
      </c>
      <c r="E104" s="47">
        <v>12.89</v>
      </c>
    </row>
    <row r="105" spans="1:5" x14ac:dyDescent="0.2">
      <c r="A105" s="47">
        <v>11020.1945</v>
      </c>
      <c r="B105" s="47">
        <v>38148.21441</v>
      </c>
      <c r="C105" s="47">
        <v>-857.63649399999997</v>
      </c>
      <c r="D105" s="36" t="s">
        <v>4</v>
      </c>
      <c r="E105" s="47">
        <v>13.32</v>
      </c>
    </row>
    <row r="106" spans="1:5" x14ac:dyDescent="0.2">
      <c r="A106" s="47">
        <v>11020.38854</v>
      </c>
      <c r="B106" s="47">
        <v>38148.246769999998</v>
      </c>
      <c r="C106" s="47">
        <v>-858.61695499999996</v>
      </c>
      <c r="D106" s="36" t="s">
        <v>4</v>
      </c>
      <c r="E106" s="47">
        <v>13.25</v>
      </c>
    </row>
    <row r="107" spans="1:5" x14ac:dyDescent="0.2">
      <c r="A107" s="47">
        <v>11020.583350000001</v>
      </c>
      <c r="B107" s="47">
        <v>38148.279190000001</v>
      </c>
      <c r="C107" s="47">
        <v>-859.59726000000001</v>
      </c>
      <c r="D107" s="36" t="s">
        <v>4</v>
      </c>
      <c r="E107" s="47">
        <v>12.88</v>
      </c>
    </row>
    <row r="108" spans="1:5" x14ac:dyDescent="0.2">
      <c r="A108" s="47">
        <v>11024.8529</v>
      </c>
      <c r="B108" s="47">
        <v>38148.974670000003</v>
      </c>
      <c r="C108" s="47">
        <v>-880.14664200000004</v>
      </c>
      <c r="D108" s="36" t="s">
        <v>4</v>
      </c>
      <c r="E108" s="47">
        <v>13.07</v>
      </c>
    </row>
    <row r="109" spans="1:5" x14ac:dyDescent="0.2">
      <c r="A109" s="47">
        <v>11025.064700000001</v>
      </c>
      <c r="B109" s="47">
        <v>38149.008479999997</v>
      </c>
      <c r="C109" s="47">
        <v>-881.12336900000003</v>
      </c>
      <c r="D109" s="36" t="s">
        <v>4</v>
      </c>
      <c r="E109" s="47">
        <v>13.43</v>
      </c>
    </row>
    <row r="110" spans="1:5" x14ac:dyDescent="0.2">
      <c r="A110" s="47">
        <v>11025.27728</v>
      </c>
      <c r="B110" s="47">
        <v>38149.042350000003</v>
      </c>
      <c r="C110" s="47">
        <v>-882.09992599999998</v>
      </c>
      <c r="D110" s="36" t="s">
        <v>4</v>
      </c>
      <c r="E110" s="47">
        <v>12.97</v>
      </c>
    </row>
    <row r="111" spans="1:5" x14ac:dyDescent="0.2">
      <c r="A111" s="47">
        <v>11025.49062</v>
      </c>
      <c r="B111" s="47">
        <v>38149.076280000001</v>
      </c>
      <c r="C111" s="47">
        <v>-883.07631300000003</v>
      </c>
      <c r="D111" s="36" t="s">
        <v>4</v>
      </c>
      <c r="E111" s="47">
        <v>13.59</v>
      </c>
    </row>
    <row r="112" spans="1:5" x14ac:dyDescent="0.2">
      <c r="A112" s="47">
        <v>11030.37154</v>
      </c>
      <c r="B112" s="47">
        <v>38149.839449999999</v>
      </c>
      <c r="C112" s="47">
        <v>-904.514228</v>
      </c>
      <c r="D112" s="36" t="s">
        <v>4</v>
      </c>
      <c r="E112" s="47">
        <v>12.76</v>
      </c>
    </row>
    <row r="113" spans="1:5" x14ac:dyDescent="0.2">
      <c r="A113" s="47">
        <v>11030.6001</v>
      </c>
      <c r="B113" s="47">
        <v>38149.875090000001</v>
      </c>
      <c r="C113" s="47">
        <v>-905.48710500000004</v>
      </c>
      <c r="D113" s="36" t="s">
        <v>4</v>
      </c>
      <c r="E113" s="47">
        <v>12.47</v>
      </c>
    </row>
    <row r="114" spans="1:5" x14ac:dyDescent="0.2">
      <c r="A114" s="47">
        <v>11030.82907</v>
      </c>
      <c r="B114" s="47">
        <v>38149.910819999997</v>
      </c>
      <c r="C114" s="47">
        <v>-906.459881</v>
      </c>
      <c r="D114" s="36" t="s">
        <v>4</v>
      </c>
      <c r="E114" s="47">
        <v>13.16</v>
      </c>
    </row>
    <row r="115" spans="1:5" x14ac:dyDescent="0.2">
      <c r="A115" s="47">
        <v>11031.05846</v>
      </c>
      <c r="B115" s="47">
        <v>38149.946660000001</v>
      </c>
      <c r="C115" s="47">
        <v>-907.43255499999998</v>
      </c>
      <c r="D115" s="36" t="s">
        <v>4</v>
      </c>
      <c r="E115" s="47">
        <v>12.94</v>
      </c>
    </row>
    <row r="116" spans="1:5" x14ac:dyDescent="0.2">
      <c r="A116" s="47">
        <v>11031.288269999999</v>
      </c>
      <c r="B116" s="47">
        <v>38149.98259</v>
      </c>
      <c r="C116" s="47">
        <v>-908.40512899999999</v>
      </c>
      <c r="D116" s="36" t="s">
        <v>4</v>
      </c>
      <c r="E116" s="47">
        <v>12.63</v>
      </c>
    </row>
    <row r="117" spans="1:5" x14ac:dyDescent="0.2">
      <c r="A117" s="47">
        <v>11036.20967</v>
      </c>
      <c r="B117" s="47">
        <v>38150.760280000002</v>
      </c>
      <c r="C117" s="47">
        <v>-928.80542000000003</v>
      </c>
      <c r="D117" s="36" t="s">
        <v>4</v>
      </c>
      <c r="E117" s="47">
        <v>13.03</v>
      </c>
    </row>
    <row r="118" spans="1:5" x14ac:dyDescent="0.2">
      <c r="A118" s="47">
        <v>11036.44857</v>
      </c>
      <c r="B118" s="47">
        <v>38150.798410000003</v>
      </c>
      <c r="C118" s="47">
        <v>-929.77571599999999</v>
      </c>
      <c r="D118" s="36" t="s">
        <v>4</v>
      </c>
      <c r="E118" s="47">
        <v>13.41</v>
      </c>
    </row>
    <row r="119" spans="1:5" x14ac:dyDescent="0.2">
      <c r="A119" s="47">
        <v>11036.687879999999</v>
      </c>
      <c r="B119" s="47">
        <v>38150.836640000001</v>
      </c>
      <c r="C119" s="47">
        <v>-930.74590599999999</v>
      </c>
      <c r="D119" s="36" t="s">
        <v>4</v>
      </c>
      <c r="E119" s="47">
        <v>12.81</v>
      </c>
    </row>
    <row r="120" spans="1:5" x14ac:dyDescent="0.2">
      <c r="A120" s="47">
        <v>11036.927600000001</v>
      </c>
      <c r="B120" s="47">
        <v>38150.874969999997</v>
      </c>
      <c r="C120" s="47">
        <v>-931.71599000000003</v>
      </c>
      <c r="D120" s="36" t="s">
        <v>4</v>
      </c>
      <c r="E120" s="47">
        <v>12.6</v>
      </c>
    </row>
    <row r="121" spans="1:5" x14ac:dyDescent="0.2">
      <c r="A121" s="47">
        <v>11042.4247</v>
      </c>
      <c r="B121" s="47">
        <v>38151.598120000002</v>
      </c>
      <c r="C121" s="47">
        <v>-953.00525700000003</v>
      </c>
      <c r="D121" s="36" t="s">
        <v>4</v>
      </c>
      <c r="E121" s="47">
        <v>12.88</v>
      </c>
    </row>
    <row r="122" spans="1:5" x14ac:dyDescent="0.2">
      <c r="A122" s="47">
        <v>11042.68576</v>
      </c>
      <c r="B122" s="47">
        <v>38151.624210000002</v>
      </c>
      <c r="C122" s="47">
        <v>-953.97022700000002</v>
      </c>
      <c r="D122" s="36" t="s">
        <v>4</v>
      </c>
      <c r="E122" s="47">
        <v>12.5</v>
      </c>
    </row>
    <row r="123" spans="1:5" x14ac:dyDescent="0.2">
      <c r="A123" s="47">
        <v>11049.210639999999</v>
      </c>
      <c r="B123" s="47">
        <v>38152.214419999997</v>
      </c>
      <c r="C123" s="47">
        <v>-977.05822599999999</v>
      </c>
      <c r="D123" s="36" t="s">
        <v>4</v>
      </c>
      <c r="E123" s="47">
        <v>12.53</v>
      </c>
    </row>
    <row r="124" spans="1:5" x14ac:dyDescent="0.2">
      <c r="A124" s="47">
        <v>11049.49171</v>
      </c>
      <c r="B124" s="47">
        <v>38152.244579999999</v>
      </c>
      <c r="C124" s="47">
        <v>-978.01743899999997</v>
      </c>
      <c r="D124" s="36" t="s">
        <v>4</v>
      </c>
      <c r="E124" s="47">
        <v>13.7</v>
      </c>
    </row>
    <row r="125" spans="1:5" x14ac:dyDescent="0.2">
      <c r="A125" s="47">
        <v>11049.77348</v>
      </c>
      <c r="B125" s="47">
        <v>38152.275320000001</v>
      </c>
      <c r="C125" s="47">
        <v>-978.97642800000006</v>
      </c>
      <c r="D125" s="36" t="s">
        <v>4</v>
      </c>
      <c r="E125" s="47">
        <v>13.43</v>
      </c>
    </row>
    <row r="126" spans="1:5" x14ac:dyDescent="0.2">
      <c r="A126" s="47">
        <v>11050.05596</v>
      </c>
      <c r="B126" s="47">
        <v>38152.306649999999</v>
      </c>
      <c r="C126" s="47">
        <v>-979.93519100000003</v>
      </c>
      <c r="D126" s="36" t="s">
        <v>4</v>
      </c>
      <c r="E126" s="47">
        <v>14.09</v>
      </c>
    </row>
    <row r="127" spans="1:5" x14ac:dyDescent="0.2">
      <c r="A127" s="47">
        <v>11050.33913</v>
      </c>
      <c r="B127" s="47">
        <v>38152.33857</v>
      </c>
      <c r="C127" s="47">
        <v>-980.89372700000001</v>
      </c>
      <c r="D127" s="36" t="s">
        <v>4</v>
      </c>
      <c r="E127" s="47">
        <v>12.94</v>
      </c>
    </row>
    <row r="128" spans="1:5" x14ac:dyDescent="0.2">
      <c r="A128" s="47">
        <v>11056.46164</v>
      </c>
      <c r="B128" s="47">
        <v>38153.099430000002</v>
      </c>
      <c r="C128" s="47">
        <v>-1000.966616</v>
      </c>
      <c r="D128" s="36" t="s">
        <v>4</v>
      </c>
      <c r="E128" s="47">
        <v>12.71</v>
      </c>
    </row>
    <row r="129" spans="1:5" x14ac:dyDescent="0.2">
      <c r="A129" s="47">
        <v>11056.764209999999</v>
      </c>
      <c r="B129" s="47">
        <v>38153.13147</v>
      </c>
      <c r="C129" s="47">
        <v>-1001.919203</v>
      </c>
      <c r="D129" s="36" t="s">
        <v>4</v>
      </c>
      <c r="E129" s="47">
        <v>13.26</v>
      </c>
    </row>
    <row r="130" spans="1:5" x14ac:dyDescent="0.2">
      <c r="A130" s="47">
        <v>11057.06799</v>
      </c>
      <c r="B130" s="47">
        <v>38153.162499999999</v>
      </c>
      <c r="C130" s="47">
        <v>-1002.871442</v>
      </c>
      <c r="D130" s="36" t="s">
        <v>4</v>
      </c>
      <c r="E130" s="47">
        <v>12.86</v>
      </c>
    </row>
    <row r="131" spans="1:5" x14ac:dyDescent="0.2">
      <c r="A131" s="47">
        <v>11057.372950000001</v>
      </c>
      <c r="B131" s="47">
        <v>38153.192510000001</v>
      </c>
      <c r="C131" s="47">
        <v>-1003.8233320000001</v>
      </c>
      <c r="D131" s="36" t="s">
        <v>4</v>
      </c>
      <c r="E131" s="47">
        <v>12.96</v>
      </c>
    </row>
    <row r="132" spans="1:5" x14ac:dyDescent="0.2">
      <c r="A132" s="47">
        <v>11057.679120000001</v>
      </c>
      <c r="B132" s="47">
        <v>38153.221510000003</v>
      </c>
      <c r="C132" s="47">
        <v>-1004.774869</v>
      </c>
      <c r="D132" s="36" t="s">
        <v>4</v>
      </c>
      <c r="E132" s="47">
        <v>12.81</v>
      </c>
    </row>
    <row r="133" spans="1:5" x14ac:dyDescent="0.2">
      <c r="A133" s="47">
        <v>11669.928879999999</v>
      </c>
      <c r="B133" s="47">
        <v>31387.216339999999</v>
      </c>
      <c r="C133" s="47">
        <v>181.88998100000001</v>
      </c>
      <c r="D133" s="36" t="s">
        <v>5</v>
      </c>
      <c r="E133" s="47">
        <v>14.43</v>
      </c>
    </row>
    <row r="134" spans="1:5" x14ac:dyDescent="0.2">
      <c r="A134" s="47">
        <v>11769.892980000001</v>
      </c>
      <c r="B134" s="47">
        <v>31387.657810000001</v>
      </c>
      <c r="C134" s="47">
        <v>-47.094709999999999</v>
      </c>
      <c r="D134" s="36" t="s">
        <v>5</v>
      </c>
      <c r="E134" s="47">
        <v>14.98</v>
      </c>
    </row>
    <row r="135" spans="1:5" x14ac:dyDescent="0.2">
      <c r="A135" s="47">
        <v>11792.45327</v>
      </c>
      <c r="B135" s="47">
        <v>31388.117330000001</v>
      </c>
      <c r="C135" s="47">
        <v>-91.712450000000004</v>
      </c>
      <c r="D135" s="36" t="s">
        <v>5</v>
      </c>
      <c r="E135" s="47">
        <v>13.06</v>
      </c>
    </row>
    <row r="136" spans="1:5" x14ac:dyDescent="0.2">
      <c r="A136" s="47">
        <v>11688.531290000001</v>
      </c>
      <c r="B136" s="47">
        <v>31388.154200000001</v>
      </c>
      <c r="C136" s="47">
        <v>135.49119899999999</v>
      </c>
      <c r="D136" s="36" t="s">
        <v>5</v>
      </c>
      <c r="E136" s="47">
        <v>14.26</v>
      </c>
    </row>
    <row r="137" spans="1:5" x14ac:dyDescent="0.2">
      <c r="A137" s="47">
        <v>11852.06734</v>
      </c>
      <c r="B137" s="47">
        <v>31388.665529999998</v>
      </c>
      <c r="C137" s="47">
        <v>-205.54115300000001</v>
      </c>
      <c r="D137" s="36" t="s">
        <v>5</v>
      </c>
      <c r="E137" s="47">
        <v>13.52</v>
      </c>
    </row>
    <row r="138" spans="1:5" x14ac:dyDescent="0.2">
      <c r="A138" s="47">
        <v>11852.541380000001</v>
      </c>
      <c r="B138" s="47">
        <v>31388.667440000001</v>
      </c>
      <c r="C138" s="47">
        <v>-206.42165800000001</v>
      </c>
      <c r="D138" s="36" t="s">
        <v>5</v>
      </c>
      <c r="E138" s="47">
        <v>13.13</v>
      </c>
    </row>
    <row r="139" spans="1:5" x14ac:dyDescent="0.2">
      <c r="A139" s="47">
        <v>11863.354359999999</v>
      </c>
      <c r="B139" s="47">
        <v>31388.718980000001</v>
      </c>
      <c r="C139" s="47">
        <v>-226.72123500000001</v>
      </c>
      <c r="D139" s="36" t="s">
        <v>5</v>
      </c>
      <c r="E139" s="47">
        <v>12.39</v>
      </c>
    </row>
    <row r="140" spans="1:5" x14ac:dyDescent="0.2">
      <c r="A140" s="47">
        <v>11863.820180000001</v>
      </c>
      <c r="B140" s="47">
        <v>31388.721529999999</v>
      </c>
      <c r="C140" s="47">
        <v>-227.60611499999999</v>
      </c>
      <c r="D140" s="36" t="s">
        <v>5</v>
      </c>
      <c r="E140" s="47">
        <v>12.84</v>
      </c>
    </row>
    <row r="141" spans="1:5" x14ac:dyDescent="0.2">
      <c r="A141" s="47">
        <v>11864.28563</v>
      </c>
      <c r="B141" s="47">
        <v>31388.724099999999</v>
      </c>
      <c r="C141" s="47">
        <v>-228.49118300000001</v>
      </c>
      <c r="D141" s="36" t="s">
        <v>5</v>
      </c>
      <c r="E141" s="47">
        <v>14.49</v>
      </c>
    </row>
    <row r="142" spans="1:5" x14ac:dyDescent="0.2">
      <c r="A142" s="47">
        <v>11874.10665</v>
      </c>
      <c r="B142" s="47">
        <v>31388.781449999999</v>
      </c>
      <c r="C142" s="47">
        <v>-247.052908</v>
      </c>
      <c r="D142" s="36" t="s">
        <v>5</v>
      </c>
      <c r="E142" s="47">
        <v>12.13</v>
      </c>
    </row>
    <row r="143" spans="1:5" x14ac:dyDescent="0.2">
      <c r="A143" s="47">
        <v>11875.05696</v>
      </c>
      <c r="B143" s="47">
        <v>31388.787039999999</v>
      </c>
      <c r="C143" s="47">
        <v>-248.812703</v>
      </c>
      <c r="D143" s="36" t="s">
        <v>5</v>
      </c>
      <c r="E143" s="47">
        <v>11.79</v>
      </c>
    </row>
    <row r="144" spans="1:5" x14ac:dyDescent="0.2">
      <c r="A144" s="47">
        <v>11875.53319</v>
      </c>
      <c r="B144" s="47">
        <v>31388.789840000001</v>
      </c>
      <c r="C144" s="47">
        <v>-249.69201899999999</v>
      </c>
      <c r="D144" s="36" t="s">
        <v>5</v>
      </c>
      <c r="E144" s="47">
        <v>12.36</v>
      </c>
    </row>
    <row r="145" spans="1:5" x14ac:dyDescent="0.2">
      <c r="A145" s="47">
        <v>11876.010130000001</v>
      </c>
      <c r="B145" s="47">
        <v>31388.79264</v>
      </c>
      <c r="C145" s="47">
        <v>-250.57094699999999</v>
      </c>
      <c r="D145" s="36" t="s">
        <v>5</v>
      </c>
      <c r="E145" s="47">
        <v>13</v>
      </c>
    </row>
    <row r="146" spans="1:5" x14ac:dyDescent="0.2">
      <c r="A146" s="47">
        <v>11886.76116</v>
      </c>
      <c r="B146" s="47">
        <v>31388.904129999999</v>
      </c>
      <c r="C146" s="47">
        <v>-269.763419</v>
      </c>
      <c r="D146" s="36" t="s">
        <v>5</v>
      </c>
      <c r="E146" s="47">
        <v>11.84</v>
      </c>
    </row>
    <row r="147" spans="1:5" x14ac:dyDescent="0.2">
      <c r="A147" s="47">
        <v>11728.06825</v>
      </c>
      <c r="B147" s="47">
        <v>31388.925759999998</v>
      </c>
      <c r="C147" s="47">
        <v>43.659128000000003</v>
      </c>
      <c r="D147" s="36" t="s">
        <v>5</v>
      </c>
      <c r="E147" s="47">
        <v>14.72</v>
      </c>
    </row>
    <row r="148" spans="1:5" x14ac:dyDescent="0.2">
      <c r="A148" s="47">
        <v>11899.78412</v>
      </c>
      <c r="B148" s="47">
        <v>31389.2781</v>
      </c>
      <c r="C148" s="47">
        <v>-291.09965599999998</v>
      </c>
      <c r="D148" s="36" t="s">
        <v>5</v>
      </c>
      <c r="E148" s="47">
        <v>11.4</v>
      </c>
    </row>
    <row r="149" spans="1:5" x14ac:dyDescent="0.2">
      <c r="A149" s="47">
        <v>11900.837460000001</v>
      </c>
      <c r="B149" s="47">
        <v>31389.302930000002</v>
      </c>
      <c r="C149" s="47">
        <v>-292.79961200000002</v>
      </c>
      <c r="D149" s="36" t="s">
        <v>5</v>
      </c>
      <c r="E149" s="47">
        <v>11.29</v>
      </c>
    </row>
    <row r="150" spans="1:5" x14ac:dyDescent="0.2">
      <c r="A150" s="47">
        <v>11913.033439999999</v>
      </c>
      <c r="B150" s="47">
        <v>31389.530999999999</v>
      </c>
      <c r="C150" s="47">
        <v>-312.29838799999999</v>
      </c>
      <c r="D150" s="36" t="s">
        <v>5</v>
      </c>
      <c r="E150" s="47">
        <v>15.97</v>
      </c>
    </row>
    <row r="151" spans="1:5" x14ac:dyDescent="0.2">
      <c r="A151" s="47">
        <v>11913.461090000001</v>
      </c>
      <c r="B151" s="47">
        <v>31389.539209999999</v>
      </c>
      <c r="C151" s="47">
        <v>-312.97443700000002</v>
      </c>
      <c r="D151" s="36" t="s">
        <v>5</v>
      </c>
      <c r="E151" s="47">
        <v>14.39</v>
      </c>
    </row>
    <row r="152" spans="1:5" x14ac:dyDescent="0.2">
      <c r="A152" s="47">
        <v>11850.655140000001</v>
      </c>
      <c r="B152" s="47">
        <v>33840.224840000003</v>
      </c>
      <c r="C152" s="47">
        <v>87.099222999999995</v>
      </c>
      <c r="D152" s="36" t="s">
        <v>6</v>
      </c>
      <c r="E152" s="47">
        <v>10.65</v>
      </c>
    </row>
    <row r="153" spans="1:5" x14ac:dyDescent="0.2">
      <c r="A153" s="47">
        <v>11820.9282</v>
      </c>
      <c r="B153" s="47">
        <v>33841.706590000002</v>
      </c>
      <c r="C153" s="47">
        <v>141.826019</v>
      </c>
      <c r="D153" s="36" t="s">
        <v>6</v>
      </c>
      <c r="E153" s="47">
        <v>10.75</v>
      </c>
    </row>
    <row r="154" spans="1:5" x14ac:dyDescent="0.2">
      <c r="A154" s="47">
        <v>12162.14579</v>
      </c>
      <c r="B154" s="47">
        <v>33826.239370000003</v>
      </c>
      <c r="C154" s="47">
        <v>-409.350616</v>
      </c>
      <c r="D154" s="36" t="s">
        <v>6</v>
      </c>
      <c r="E154" s="47">
        <v>11.17</v>
      </c>
    </row>
    <row r="155" spans="1:5" x14ac:dyDescent="0.2">
      <c r="A155" s="47">
        <v>12150.15922</v>
      </c>
      <c r="B155" s="47">
        <v>33827.224600000001</v>
      </c>
      <c r="C155" s="47">
        <v>-392.13579399999998</v>
      </c>
      <c r="D155" s="36" t="s">
        <v>6</v>
      </c>
      <c r="E155" s="47">
        <v>11.74</v>
      </c>
    </row>
    <row r="156" spans="1:5" x14ac:dyDescent="0.2">
      <c r="A156" s="47">
        <v>12149.59067</v>
      </c>
      <c r="B156" s="47">
        <v>33827.273159999997</v>
      </c>
      <c r="C156" s="47">
        <v>-391.31457599999999</v>
      </c>
      <c r="D156" s="36" t="s">
        <v>6</v>
      </c>
      <c r="E156" s="47">
        <v>10.76</v>
      </c>
    </row>
    <row r="157" spans="1:5" x14ac:dyDescent="0.2">
      <c r="A157" s="47">
        <v>12148.45419</v>
      </c>
      <c r="B157" s="47">
        <v>33827.370750000002</v>
      </c>
      <c r="C157" s="47">
        <v>-389.67174399999999</v>
      </c>
      <c r="D157" s="36" t="s">
        <v>6</v>
      </c>
      <c r="E157" s="47">
        <v>11.8</v>
      </c>
    </row>
    <row r="158" spans="1:5" x14ac:dyDescent="0.2">
      <c r="A158" s="47">
        <v>12147.886259999999</v>
      </c>
      <c r="B158" s="47">
        <v>33827.419759999997</v>
      </c>
      <c r="C158" s="47">
        <v>-388.85012899999998</v>
      </c>
      <c r="D158" s="36" t="s">
        <v>6</v>
      </c>
      <c r="E158" s="47">
        <v>10.94</v>
      </c>
    </row>
    <row r="159" spans="1:5" x14ac:dyDescent="0.2">
      <c r="A159" s="47">
        <v>12135.999750000001</v>
      </c>
      <c r="B159" s="47">
        <v>33828.39316</v>
      </c>
      <c r="C159" s="47">
        <v>-371.56545599999998</v>
      </c>
      <c r="D159" s="36" t="s">
        <v>6</v>
      </c>
      <c r="E159" s="47">
        <v>11.46</v>
      </c>
    </row>
    <row r="160" spans="1:5" x14ac:dyDescent="0.2">
      <c r="A160" s="47">
        <v>12039.101780000001</v>
      </c>
      <c r="B160" s="47">
        <v>33833.520709999997</v>
      </c>
      <c r="C160" s="47">
        <v>-224.74441999999999</v>
      </c>
      <c r="D160" s="36" t="s">
        <v>6</v>
      </c>
      <c r="E160" s="47">
        <v>10.41</v>
      </c>
    </row>
    <row r="161" spans="1:5" x14ac:dyDescent="0.2">
      <c r="A161" s="47">
        <v>12038.561799999999</v>
      </c>
      <c r="B161" s="47">
        <v>33833.540269999998</v>
      </c>
      <c r="C161" s="47">
        <v>-223.90296799999999</v>
      </c>
      <c r="D161" s="36" t="s">
        <v>6</v>
      </c>
      <c r="E161" s="47">
        <v>10.54</v>
      </c>
    </row>
    <row r="162" spans="1:5" x14ac:dyDescent="0.2">
      <c r="A162" s="47">
        <v>12038.021909999999</v>
      </c>
      <c r="B162" s="47">
        <v>33833.559600000001</v>
      </c>
      <c r="C162" s="47">
        <v>-223.061452</v>
      </c>
      <c r="D162" s="36" t="s">
        <v>6</v>
      </c>
      <c r="E162" s="47">
        <v>11.1</v>
      </c>
    </row>
    <row r="163" spans="1:5" x14ac:dyDescent="0.2">
      <c r="A163" s="47">
        <v>12037.482110000001</v>
      </c>
      <c r="B163" s="47">
        <v>33833.578710000002</v>
      </c>
      <c r="C163" s="47">
        <v>-222.219874</v>
      </c>
      <c r="D163" s="36" t="s">
        <v>6</v>
      </c>
      <c r="E163" s="47">
        <v>17.399999999999999</v>
      </c>
    </row>
    <row r="164" spans="1:5" x14ac:dyDescent="0.2">
      <c r="A164" s="47">
        <v>12026.16598</v>
      </c>
      <c r="B164" s="47">
        <v>33833.93204</v>
      </c>
      <c r="C164" s="47">
        <v>-204.53316799999999</v>
      </c>
      <c r="D164" s="36" t="s">
        <v>6</v>
      </c>
      <c r="E164" s="47">
        <v>11.23</v>
      </c>
    </row>
    <row r="165" spans="1:5" x14ac:dyDescent="0.2">
      <c r="A165" s="47">
        <v>12025.62782</v>
      </c>
      <c r="B165" s="47">
        <v>33833.947260000001</v>
      </c>
      <c r="C165" s="47">
        <v>-203.69046399999999</v>
      </c>
      <c r="D165" s="36" t="s">
        <v>6</v>
      </c>
      <c r="E165" s="47">
        <v>10.65</v>
      </c>
    </row>
    <row r="166" spans="1:5" x14ac:dyDescent="0.2">
      <c r="A166" s="47">
        <v>12024.55163</v>
      </c>
      <c r="B166" s="47">
        <v>33833.977420000003</v>
      </c>
      <c r="C166" s="47">
        <v>-202.004963</v>
      </c>
      <c r="D166" s="36" t="s">
        <v>6</v>
      </c>
      <c r="E166" s="47">
        <v>12.75</v>
      </c>
    </row>
    <row r="167" spans="1:5" x14ac:dyDescent="0.2">
      <c r="A167" s="47">
        <v>12024.01361</v>
      </c>
      <c r="B167" s="47">
        <v>33833.992359999997</v>
      </c>
      <c r="C167" s="47">
        <v>-201.16216499999999</v>
      </c>
      <c r="D167" s="36" t="s">
        <v>6</v>
      </c>
      <c r="E167" s="47">
        <v>10.55</v>
      </c>
    </row>
    <row r="168" spans="1:5" x14ac:dyDescent="0.2">
      <c r="A168" s="47">
        <v>12012.72603</v>
      </c>
      <c r="B168" s="47">
        <v>33834.284319999999</v>
      </c>
      <c r="C168" s="47">
        <v>-183.45608999999999</v>
      </c>
      <c r="D168" s="36" t="s">
        <v>6</v>
      </c>
      <c r="E168" s="47">
        <v>11.22</v>
      </c>
    </row>
    <row r="169" spans="1:5" x14ac:dyDescent="0.2">
      <c r="A169" s="47">
        <v>12012.189179999999</v>
      </c>
      <c r="B169" s="47">
        <v>33834.297440000002</v>
      </c>
      <c r="C169" s="47">
        <v>-182.61251100000001</v>
      </c>
      <c r="D169" s="36" t="s">
        <v>6</v>
      </c>
      <c r="E169" s="47">
        <v>11.33</v>
      </c>
    </row>
    <row r="170" spans="1:5" x14ac:dyDescent="0.2">
      <c r="A170" s="47">
        <v>12011.65244</v>
      </c>
      <c r="B170" s="47">
        <v>33834.310550000002</v>
      </c>
      <c r="C170" s="47">
        <v>-181.76886999999999</v>
      </c>
      <c r="D170" s="36" t="s">
        <v>6</v>
      </c>
      <c r="E170" s="47">
        <v>10.8</v>
      </c>
    </row>
    <row r="171" spans="1:5" x14ac:dyDescent="0.2">
      <c r="A171" s="47">
        <v>12011.11579</v>
      </c>
      <c r="B171" s="47">
        <v>33834.323669999998</v>
      </c>
      <c r="C171" s="47">
        <v>-180.92516599999999</v>
      </c>
      <c r="D171" s="36" t="s">
        <v>6</v>
      </c>
      <c r="E171" s="47">
        <v>10.199999999999999</v>
      </c>
    </row>
    <row r="172" spans="1:5" x14ac:dyDescent="0.2">
      <c r="A172" s="47">
        <v>12010.579239999999</v>
      </c>
      <c r="B172" s="47">
        <v>33834.336779999998</v>
      </c>
      <c r="C172" s="47">
        <v>-180.0814</v>
      </c>
      <c r="D172" s="36" t="s">
        <v>6</v>
      </c>
      <c r="E172" s="47">
        <v>10.34</v>
      </c>
    </row>
    <row r="173" spans="1:5" x14ac:dyDescent="0.2">
      <c r="A173" s="47">
        <v>11999.334360000001</v>
      </c>
      <c r="B173" s="47">
        <v>33834.611599999997</v>
      </c>
      <c r="C173" s="47">
        <v>-162.34790000000001</v>
      </c>
      <c r="D173" s="36" t="s">
        <v>6</v>
      </c>
      <c r="E173" s="47">
        <v>10.64</v>
      </c>
    </row>
    <row r="174" spans="1:5" x14ac:dyDescent="0.2">
      <c r="A174" s="47">
        <v>11998.79997</v>
      </c>
      <c r="B174" s="47">
        <v>33834.624660000001</v>
      </c>
      <c r="C174" s="47">
        <v>-161.50276199999999</v>
      </c>
      <c r="D174" s="36" t="s">
        <v>6</v>
      </c>
      <c r="E174" s="47">
        <v>10.35</v>
      </c>
    </row>
    <row r="175" spans="1:5" x14ac:dyDescent="0.2">
      <c r="A175" s="47">
        <v>11998.26568</v>
      </c>
      <c r="B175" s="47">
        <v>33834.637719999999</v>
      </c>
      <c r="C175" s="47">
        <v>-160.65756200000001</v>
      </c>
      <c r="D175" s="36" t="s">
        <v>6</v>
      </c>
      <c r="E175" s="47">
        <v>9.82</v>
      </c>
    </row>
    <row r="176" spans="1:5" x14ac:dyDescent="0.2">
      <c r="A176" s="47">
        <v>11997.73151</v>
      </c>
      <c r="B176" s="47">
        <v>33834.650820000003</v>
      </c>
      <c r="C176" s="47">
        <v>-159.81228899999999</v>
      </c>
      <c r="D176" s="36" t="s">
        <v>6</v>
      </c>
      <c r="E176" s="47">
        <v>9.7200000000000006</v>
      </c>
    </row>
    <row r="177" spans="1:5" x14ac:dyDescent="0.2">
      <c r="A177" s="47">
        <v>11997.19757</v>
      </c>
      <c r="B177" s="47">
        <v>33834.664239999998</v>
      </c>
      <c r="C177" s="47">
        <v>-158.96687</v>
      </c>
      <c r="D177" s="36" t="s">
        <v>6</v>
      </c>
      <c r="E177" s="47">
        <v>10.82</v>
      </c>
    </row>
    <row r="178" spans="1:5" x14ac:dyDescent="0.2">
      <c r="A178" s="47">
        <v>11986.04465</v>
      </c>
      <c r="B178" s="47">
        <v>33835.029540000003</v>
      </c>
      <c r="C178" s="47">
        <v>-141.17711800000001</v>
      </c>
      <c r="D178" s="36" t="s">
        <v>6</v>
      </c>
      <c r="E178" s="47">
        <v>10.91</v>
      </c>
    </row>
    <row r="179" spans="1:5" x14ac:dyDescent="0.2">
      <c r="A179" s="47">
        <v>11985.51641</v>
      </c>
      <c r="B179" s="47">
        <v>33835.050909999998</v>
      </c>
      <c r="C179" s="47">
        <v>-140.32829100000001</v>
      </c>
      <c r="D179" s="36" t="s">
        <v>6</v>
      </c>
      <c r="E179" s="47">
        <v>11.38</v>
      </c>
    </row>
    <row r="180" spans="1:5" x14ac:dyDescent="0.2">
      <c r="A180" s="47">
        <v>11984.988439999999</v>
      </c>
      <c r="B180" s="47">
        <v>33835.072650000002</v>
      </c>
      <c r="C180" s="47">
        <v>-139.479311</v>
      </c>
      <c r="D180" s="36" t="s">
        <v>6</v>
      </c>
      <c r="E180" s="47">
        <v>11.28</v>
      </c>
    </row>
    <row r="181" spans="1:5" x14ac:dyDescent="0.2">
      <c r="A181" s="47">
        <v>11984.460719999999</v>
      </c>
      <c r="B181" s="47">
        <v>33835.09474</v>
      </c>
      <c r="C181" s="47">
        <v>-138.630178</v>
      </c>
      <c r="D181" s="36" t="s">
        <v>6</v>
      </c>
      <c r="E181" s="47">
        <v>11.83</v>
      </c>
    </row>
    <row r="182" spans="1:5" x14ac:dyDescent="0.2">
      <c r="A182" s="47">
        <v>11983.93326</v>
      </c>
      <c r="B182" s="47">
        <v>33835.117200000001</v>
      </c>
      <c r="C182" s="47">
        <v>-137.78089299999999</v>
      </c>
      <c r="D182" s="36" t="s">
        <v>6</v>
      </c>
      <c r="E182" s="47">
        <v>11.82</v>
      </c>
    </row>
    <row r="183" spans="1:5" x14ac:dyDescent="0.2">
      <c r="A183" s="47">
        <v>11975.516089999999</v>
      </c>
      <c r="B183" s="47">
        <v>33835.480450000003</v>
      </c>
      <c r="C183" s="47">
        <v>-124.17872</v>
      </c>
      <c r="D183" s="36" t="s">
        <v>6</v>
      </c>
      <c r="E183" s="47">
        <v>12.95</v>
      </c>
    </row>
    <row r="184" spans="1:5" x14ac:dyDescent="0.2">
      <c r="A184" s="47">
        <v>11974.99085</v>
      </c>
      <c r="B184" s="47">
        <v>33835.501519999998</v>
      </c>
      <c r="C184" s="47">
        <v>-123.32802700000001</v>
      </c>
      <c r="D184" s="36" t="s">
        <v>6</v>
      </c>
      <c r="E184" s="47">
        <v>12.03</v>
      </c>
    </row>
    <row r="185" spans="1:5" x14ac:dyDescent="0.2">
      <c r="A185" s="47">
        <v>11974.46571</v>
      </c>
      <c r="B185" s="47">
        <v>33835.522380000002</v>
      </c>
      <c r="C185" s="47">
        <v>-122.477273</v>
      </c>
      <c r="D185" s="36" t="s">
        <v>6</v>
      </c>
      <c r="E185" s="47">
        <v>11.98</v>
      </c>
    </row>
    <row r="186" spans="1:5" x14ac:dyDescent="0.2">
      <c r="A186" s="47">
        <v>11973.94065</v>
      </c>
      <c r="B186" s="47">
        <v>33835.543019999997</v>
      </c>
      <c r="C186" s="47">
        <v>-121.626457</v>
      </c>
      <c r="D186" s="36" t="s">
        <v>6</v>
      </c>
      <c r="E186" s="47">
        <v>12.27</v>
      </c>
    </row>
    <row r="187" spans="1:5" x14ac:dyDescent="0.2">
      <c r="A187" s="47">
        <v>11973.41568</v>
      </c>
      <c r="B187" s="47">
        <v>33835.563439999998</v>
      </c>
      <c r="C187" s="47">
        <v>-120.775581</v>
      </c>
      <c r="D187" s="36" t="s">
        <v>6</v>
      </c>
      <c r="E187" s="47">
        <v>12.06</v>
      </c>
    </row>
    <row r="188" spans="1:5" x14ac:dyDescent="0.2">
      <c r="A188" s="47">
        <v>11972.890799999999</v>
      </c>
      <c r="B188" s="47">
        <v>33835.583639999997</v>
      </c>
      <c r="C188" s="47">
        <v>-119.924643</v>
      </c>
      <c r="D188" s="36" t="s">
        <v>6</v>
      </c>
      <c r="E188" s="47">
        <v>11.87</v>
      </c>
    </row>
    <row r="189" spans="1:5" x14ac:dyDescent="0.2">
      <c r="A189" s="47">
        <v>11971.84132</v>
      </c>
      <c r="B189" s="47">
        <v>33835.623390000001</v>
      </c>
      <c r="C189" s="47">
        <v>-118.222585</v>
      </c>
      <c r="D189" s="36" t="s">
        <v>6</v>
      </c>
      <c r="E189" s="47">
        <v>11.96</v>
      </c>
    </row>
    <row r="190" spans="1:5" x14ac:dyDescent="0.2">
      <c r="A190" s="47">
        <v>11971.316709999999</v>
      </c>
      <c r="B190" s="47">
        <v>33835.642939999998</v>
      </c>
      <c r="C190" s="47">
        <v>-117.371464</v>
      </c>
      <c r="D190" s="36" t="s">
        <v>6</v>
      </c>
      <c r="E190" s="47">
        <v>11.94</v>
      </c>
    </row>
    <row r="191" spans="1:5" x14ac:dyDescent="0.2">
      <c r="A191" s="47">
        <v>11970.79219</v>
      </c>
      <c r="B191" s="47">
        <v>33835.662279999997</v>
      </c>
      <c r="C191" s="47">
        <v>-116.52028300000001</v>
      </c>
      <c r="D191" s="36" t="s">
        <v>6</v>
      </c>
      <c r="E191" s="47">
        <v>11.4</v>
      </c>
    </row>
    <row r="192" spans="1:5" x14ac:dyDescent="0.2">
      <c r="A192" s="47">
        <v>11970.26777</v>
      </c>
      <c r="B192" s="47">
        <v>33835.681389999998</v>
      </c>
      <c r="C192" s="47">
        <v>-115.66904</v>
      </c>
      <c r="D192" s="36" t="s">
        <v>6</v>
      </c>
      <c r="E192" s="47">
        <v>11.65</v>
      </c>
    </row>
    <row r="193" spans="1:5" x14ac:dyDescent="0.2">
      <c r="A193" s="47">
        <v>11969.74344</v>
      </c>
      <c r="B193" s="47">
        <v>33835.700290000001</v>
      </c>
      <c r="C193" s="47">
        <v>-114.81773699999999</v>
      </c>
      <c r="D193" s="36" t="s">
        <v>6</v>
      </c>
      <c r="E193" s="47">
        <v>11.64</v>
      </c>
    </row>
    <row r="194" spans="1:5" x14ac:dyDescent="0.2">
      <c r="A194" s="47">
        <v>11969.21919</v>
      </c>
      <c r="B194" s="47">
        <v>33835.718970000002</v>
      </c>
      <c r="C194" s="47">
        <v>-113.966374</v>
      </c>
      <c r="D194" s="36" t="s">
        <v>6</v>
      </c>
      <c r="E194" s="47">
        <v>11.54</v>
      </c>
    </row>
    <row r="195" spans="1:5" x14ac:dyDescent="0.2">
      <c r="A195" s="47">
        <v>11968.695040000001</v>
      </c>
      <c r="B195" s="47">
        <v>33835.737430000001</v>
      </c>
      <c r="C195" s="47">
        <v>-113.114949</v>
      </c>
      <c r="D195" s="36" t="s">
        <v>6</v>
      </c>
      <c r="E195" s="47">
        <v>11.68</v>
      </c>
    </row>
    <row r="196" spans="1:5" x14ac:dyDescent="0.2">
      <c r="A196" s="47">
        <v>11968.170980000001</v>
      </c>
      <c r="B196" s="47">
        <v>33835.755669999999</v>
      </c>
      <c r="C196" s="47">
        <v>-112.263464</v>
      </c>
      <c r="D196" s="36" t="s">
        <v>6</v>
      </c>
      <c r="E196" s="47">
        <v>11.67</v>
      </c>
    </row>
    <row r="197" spans="1:5" x14ac:dyDescent="0.2">
      <c r="A197" s="47">
        <v>11967.647010000001</v>
      </c>
      <c r="B197" s="47">
        <v>33835.773699999998</v>
      </c>
      <c r="C197" s="47">
        <v>-111.411919</v>
      </c>
      <c r="D197" s="36" t="s">
        <v>6</v>
      </c>
      <c r="E197" s="47">
        <v>11.55</v>
      </c>
    </row>
    <row r="198" spans="1:5" x14ac:dyDescent="0.2">
      <c r="A198" s="47">
        <v>11966.599340000001</v>
      </c>
      <c r="B198" s="47">
        <v>33835.809099999999</v>
      </c>
      <c r="C198" s="47">
        <v>-109.708646</v>
      </c>
      <c r="D198" s="36" t="s">
        <v>6</v>
      </c>
      <c r="E198" s="47">
        <v>12.4</v>
      </c>
    </row>
    <row r="199" spans="1:5" x14ac:dyDescent="0.2">
      <c r="A199" s="47">
        <v>11963.458559999999</v>
      </c>
      <c r="B199" s="47">
        <v>33835.910559999997</v>
      </c>
      <c r="C199" s="47">
        <v>-104.597365</v>
      </c>
      <c r="D199" s="36" t="s">
        <v>6</v>
      </c>
      <c r="E199" s="47">
        <v>12.5</v>
      </c>
    </row>
    <row r="200" spans="1:5" x14ac:dyDescent="0.2">
      <c r="A200" s="47">
        <v>11962.93542</v>
      </c>
      <c r="B200" s="47">
        <v>33835.926820000001</v>
      </c>
      <c r="C200" s="47">
        <v>-103.74527</v>
      </c>
      <c r="D200" s="36" t="s">
        <v>6</v>
      </c>
      <c r="E200" s="47">
        <v>12.63</v>
      </c>
    </row>
    <row r="201" spans="1:5" x14ac:dyDescent="0.2">
      <c r="A201" s="47">
        <v>11962.41238</v>
      </c>
      <c r="B201" s="47">
        <v>33835.942900000002</v>
      </c>
      <c r="C201" s="47">
        <v>-102.893114</v>
      </c>
      <c r="D201" s="36" t="s">
        <v>6</v>
      </c>
      <c r="E201" s="47">
        <v>12.72</v>
      </c>
    </row>
    <row r="202" spans="1:5" x14ac:dyDescent="0.2">
      <c r="A202" s="47">
        <v>11961.889440000001</v>
      </c>
      <c r="B202" s="47">
        <v>33835.958789999997</v>
      </c>
      <c r="C202" s="47">
        <v>-102.040898</v>
      </c>
      <c r="D202" s="36" t="s">
        <v>6</v>
      </c>
      <c r="E202" s="47">
        <v>13.14</v>
      </c>
    </row>
    <row r="203" spans="1:5" x14ac:dyDescent="0.2">
      <c r="A203" s="47">
        <v>11961.36658</v>
      </c>
      <c r="B203" s="47">
        <v>33835.974499999997</v>
      </c>
      <c r="C203" s="47">
        <v>-101.18862</v>
      </c>
      <c r="D203" s="36" t="s">
        <v>6</v>
      </c>
      <c r="E203" s="47">
        <v>12.27</v>
      </c>
    </row>
    <row r="204" spans="1:5" x14ac:dyDescent="0.2">
      <c r="A204" s="47">
        <v>11960.84382</v>
      </c>
      <c r="B204" s="47">
        <v>33835.990019999997</v>
      </c>
      <c r="C204" s="47">
        <v>-100.336281</v>
      </c>
      <c r="D204" s="36" t="s">
        <v>6</v>
      </c>
      <c r="E204" s="47">
        <v>12.44</v>
      </c>
    </row>
    <row r="205" spans="1:5" x14ac:dyDescent="0.2">
      <c r="A205" s="47">
        <v>11960.32116</v>
      </c>
      <c r="B205" s="47">
        <v>33836.005360000003</v>
      </c>
      <c r="C205" s="47">
        <v>-99.483880999999997</v>
      </c>
      <c r="D205" s="36" t="s">
        <v>6</v>
      </c>
      <c r="E205" s="47">
        <v>12.8</v>
      </c>
    </row>
    <row r="206" spans="1:5" x14ac:dyDescent="0.2">
      <c r="A206" s="47">
        <v>11959.798580000001</v>
      </c>
      <c r="B206" s="47">
        <v>33836.020510000002</v>
      </c>
      <c r="C206" s="47">
        <v>-98.631420000000006</v>
      </c>
      <c r="D206" s="36" t="s">
        <v>6</v>
      </c>
      <c r="E206" s="47">
        <v>12.99</v>
      </c>
    </row>
    <row r="207" spans="1:5" x14ac:dyDescent="0.2">
      <c r="A207" s="47">
        <v>11959.276110000001</v>
      </c>
      <c r="B207" s="47">
        <v>33836.035479999999</v>
      </c>
      <c r="C207" s="47">
        <v>-97.778898999999996</v>
      </c>
      <c r="D207" s="36" t="s">
        <v>6</v>
      </c>
      <c r="E207" s="47">
        <v>12.7</v>
      </c>
    </row>
    <row r="208" spans="1:5" x14ac:dyDescent="0.2">
      <c r="A208" s="47">
        <v>11958.753720000001</v>
      </c>
      <c r="B208" s="47">
        <v>33836.050260000004</v>
      </c>
      <c r="C208" s="47">
        <v>-96.926316</v>
      </c>
      <c r="D208" s="36" t="s">
        <v>6</v>
      </c>
      <c r="E208" s="47">
        <v>12.72</v>
      </c>
    </row>
    <row r="209" spans="1:5" x14ac:dyDescent="0.2">
      <c r="A209" s="47">
        <v>11957.18714</v>
      </c>
      <c r="B209" s="47">
        <v>33836.093500000003</v>
      </c>
      <c r="C209" s="47">
        <v>-94.368204000000006</v>
      </c>
      <c r="D209" s="36" t="s">
        <v>6</v>
      </c>
      <c r="E209" s="47">
        <v>11.63</v>
      </c>
    </row>
    <row r="210" spans="1:5" x14ac:dyDescent="0.2">
      <c r="A210" s="47">
        <v>11956.665129999999</v>
      </c>
      <c r="B210" s="47">
        <v>33836.107539999997</v>
      </c>
      <c r="C210" s="47">
        <v>-93.515377999999998</v>
      </c>
      <c r="D210" s="36" t="s">
        <v>6</v>
      </c>
      <c r="E210" s="47">
        <v>12.42</v>
      </c>
    </row>
    <row r="211" spans="1:5" x14ac:dyDescent="0.2">
      <c r="A211" s="47">
        <v>11955.09967</v>
      </c>
      <c r="B211" s="47">
        <v>33836.148549999998</v>
      </c>
      <c r="C211" s="47">
        <v>-90.956537999999995</v>
      </c>
      <c r="D211" s="36" t="s">
        <v>6</v>
      </c>
      <c r="E211" s="47">
        <v>13.65</v>
      </c>
    </row>
    <row r="212" spans="1:5" x14ac:dyDescent="0.2">
      <c r="A212" s="47">
        <v>11954.57804</v>
      </c>
      <c r="B212" s="47">
        <v>33836.161849999997</v>
      </c>
      <c r="C212" s="47">
        <v>-90.103470000000002</v>
      </c>
      <c r="D212" s="36" t="s">
        <v>6</v>
      </c>
      <c r="E212" s="47">
        <v>12.29</v>
      </c>
    </row>
    <row r="213" spans="1:5" x14ac:dyDescent="0.2">
      <c r="A213" s="47">
        <v>11954.05651</v>
      </c>
      <c r="B213" s="47">
        <v>33836.17497</v>
      </c>
      <c r="C213" s="47">
        <v>-89.250341000000006</v>
      </c>
      <c r="D213" s="36" t="s">
        <v>6</v>
      </c>
      <c r="E213" s="47">
        <v>12.99</v>
      </c>
    </row>
    <row r="214" spans="1:5" x14ac:dyDescent="0.2">
      <c r="A214" s="47">
        <v>11953.53507</v>
      </c>
      <c r="B214" s="47">
        <v>33836.187899999997</v>
      </c>
      <c r="C214" s="47">
        <v>-88.397152000000006</v>
      </c>
      <c r="D214" s="36" t="s">
        <v>6</v>
      </c>
      <c r="E214" s="47">
        <v>12.48</v>
      </c>
    </row>
    <row r="215" spans="1:5" x14ac:dyDescent="0.2">
      <c r="A215" s="47">
        <v>11953.013720000001</v>
      </c>
      <c r="B215" s="47">
        <v>33836.200640000003</v>
      </c>
      <c r="C215" s="47">
        <v>-87.543903</v>
      </c>
      <c r="D215" s="36" t="s">
        <v>6</v>
      </c>
      <c r="E215" s="47">
        <v>11.92</v>
      </c>
    </row>
    <row r="216" spans="1:5" x14ac:dyDescent="0.2">
      <c r="A216" s="47">
        <v>11951.45024</v>
      </c>
      <c r="B216" s="47">
        <v>33836.23777</v>
      </c>
      <c r="C216" s="47">
        <v>-84.983793000000006</v>
      </c>
      <c r="D216" s="36" t="s">
        <v>6</v>
      </c>
      <c r="E216" s="47">
        <v>14.01</v>
      </c>
    </row>
    <row r="217" spans="1:5" x14ac:dyDescent="0.2">
      <c r="A217" s="47">
        <v>11950.929270000001</v>
      </c>
      <c r="B217" s="47">
        <v>33836.249779999998</v>
      </c>
      <c r="C217" s="47">
        <v>-84.130302</v>
      </c>
      <c r="D217" s="36" t="s">
        <v>6</v>
      </c>
      <c r="E217" s="47">
        <v>12.29</v>
      </c>
    </row>
    <row r="218" spans="1:5" x14ac:dyDescent="0.2">
      <c r="A218" s="47">
        <v>11950.408460000001</v>
      </c>
      <c r="B218" s="47">
        <v>33836.26165</v>
      </c>
      <c r="C218" s="47">
        <v>-83.276713999999998</v>
      </c>
      <c r="D218" s="36" t="s">
        <v>6</v>
      </c>
      <c r="E218" s="47">
        <v>14.16</v>
      </c>
    </row>
    <row r="219" spans="1:5" x14ac:dyDescent="0.2">
      <c r="A219" s="47">
        <v>11949.36852</v>
      </c>
      <c r="B219" s="47">
        <v>33836.28613</v>
      </c>
      <c r="C219" s="47">
        <v>-81.568518999999995</v>
      </c>
      <c r="D219" s="36" t="s">
        <v>6</v>
      </c>
      <c r="E219" s="47">
        <v>13.83</v>
      </c>
    </row>
    <row r="220" spans="1:5" x14ac:dyDescent="0.2">
      <c r="A220" s="47">
        <v>11948.33101</v>
      </c>
      <c r="B220" s="47">
        <v>33836.311730000001</v>
      </c>
      <c r="C220" s="47">
        <v>-79.858868999999999</v>
      </c>
      <c r="D220" s="36" t="s">
        <v>6</v>
      </c>
      <c r="E220" s="47">
        <v>12.82</v>
      </c>
    </row>
    <row r="221" spans="1:5" x14ac:dyDescent="0.2">
      <c r="A221" s="47">
        <v>11947.81316</v>
      </c>
      <c r="B221" s="47">
        <v>33836.324939999999</v>
      </c>
      <c r="C221" s="47">
        <v>-79.003500000000003</v>
      </c>
      <c r="D221" s="36" t="s">
        <v>6</v>
      </c>
      <c r="E221" s="47">
        <v>12.72</v>
      </c>
    </row>
    <row r="222" spans="1:5" x14ac:dyDescent="0.2">
      <c r="A222" s="47">
        <v>11947.295910000001</v>
      </c>
      <c r="B222" s="47">
        <v>33836.33844</v>
      </c>
      <c r="C222" s="47">
        <v>-78.147768999999997</v>
      </c>
      <c r="D222" s="36" t="s">
        <v>6</v>
      </c>
      <c r="E222" s="47">
        <v>12.89</v>
      </c>
    </row>
    <row r="223" spans="1:5" x14ac:dyDescent="0.2">
      <c r="A223" s="47">
        <v>11946.779270000001</v>
      </c>
      <c r="B223" s="47">
        <v>33836.352209999997</v>
      </c>
      <c r="C223" s="47">
        <v>-77.291675999999995</v>
      </c>
      <c r="D223" s="36" t="s">
        <v>6</v>
      </c>
      <c r="E223" s="47">
        <v>13.08</v>
      </c>
    </row>
    <row r="224" spans="1:5" x14ac:dyDescent="0.2">
      <c r="A224" s="47">
        <v>11946.26324</v>
      </c>
      <c r="B224" s="47">
        <v>33836.366260000003</v>
      </c>
      <c r="C224" s="47">
        <v>-76.435221999999996</v>
      </c>
      <c r="D224" s="36" t="s">
        <v>6</v>
      </c>
      <c r="E224" s="47">
        <v>12.12</v>
      </c>
    </row>
    <row r="225" spans="1:5" x14ac:dyDescent="0.2">
      <c r="A225" s="47">
        <v>11945.747820000001</v>
      </c>
      <c r="B225" s="47">
        <v>33836.380590000001</v>
      </c>
      <c r="C225" s="47">
        <v>-75.578406999999999</v>
      </c>
      <c r="D225" s="36" t="s">
        <v>6</v>
      </c>
      <c r="E225" s="47">
        <v>13.05</v>
      </c>
    </row>
    <row r="226" spans="1:5" x14ac:dyDescent="0.2">
      <c r="A226" s="47">
        <v>11945.233</v>
      </c>
      <c r="B226" s="47">
        <v>33836.395199999999</v>
      </c>
      <c r="C226" s="47">
        <v>-74.721232000000001</v>
      </c>
      <c r="D226" s="36" t="s">
        <v>6</v>
      </c>
      <c r="E226" s="47">
        <v>13.35</v>
      </c>
    </row>
    <row r="227" spans="1:5" x14ac:dyDescent="0.2">
      <c r="A227" s="47">
        <v>11944.718790000001</v>
      </c>
      <c r="B227" s="47">
        <v>33836.410089999998</v>
      </c>
      <c r="C227" s="47">
        <v>-73.863697999999999</v>
      </c>
      <c r="D227" s="36" t="s">
        <v>6</v>
      </c>
      <c r="E227" s="47">
        <v>12.58</v>
      </c>
    </row>
    <row r="228" spans="1:5" x14ac:dyDescent="0.2">
      <c r="A228" s="47">
        <v>11944.205180000001</v>
      </c>
      <c r="B228" s="47">
        <v>33836.425260000004</v>
      </c>
      <c r="C228" s="47">
        <v>-73.005803999999998</v>
      </c>
      <c r="D228" s="36" t="s">
        <v>6</v>
      </c>
      <c r="E228" s="47">
        <v>12.56</v>
      </c>
    </row>
    <row r="229" spans="1:5" x14ac:dyDescent="0.2">
      <c r="A229" s="47">
        <v>11943.69219</v>
      </c>
      <c r="B229" s="47">
        <v>33836.440710000003</v>
      </c>
      <c r="C229" s="47">
        <v>-72.147552000000005</v>
      </c>
      <c r="D229" s="36" t="s">
        <v>6</v>
      </c>
      <c r="E229" s="47">
        <v>13.04</v>
      </c>
    </row>
    <row r="230" spans="1:5" x14ac:dyDescent="0.2">
      <c r="A230" s="47">
        <v>11943.1798</v>
      </c>
      <c r="B230" s="47">
        <v>33836.456429999998</v>
      </c>
      <c r="C230" s="47">
        <v>-71.288940999999994</v>
      </c>
      <c r="D230" s="36" t="s">
        <v>6</v>
      </c>
      <c r="E230" s="47">
        <v>12.52</v>
      </c>
    </row>
    <row r="231" spans="1:5" x14ac:dyDescent="0.2">
      <c r="A231" s="47">
        <v>11942.668019999999</v>
      </c>
      <c r="B231" s="47">
        <v>33836.472439999998</v>
      </c>
      <c r="C231" s="47">
        <v>-70.429972000000006</v>
      </c>
      <c r="D231" s="36" t="s">
        <v>6</v>
      </c>
      <c r="E231" s="47">
        <v>12.78</v>
      </c>
    </row>
    <row r="232" spans="1:5" x14ac:dyDescent="0.2">
      <c r="A232" s="47">
        <v>11942.156849999999</v>
      </c>
      <c r="B232" s="47">
        <v>33836.488720000001</v>
      </c>
      <c r="C232" s="47">
        <v>-69.570646999999994</v>
      </c>
      <c r="D232" s="36" t="s">
        <v>6</v>
      </c>
      <c r="E232" s="47">
        <v>12.31</v>
      </c>
    </row>
    <row r="233" spans="1:5" x14ac:dyDescent="0.2">
      <c r="A233" s="47">
        <v>11941.646290000001</v>
      </c>
      <c r="B233" s="47">
        <v>33836.505279999998</v>
      </c>
      <c r="C233" s="47">
        <v>-68.710964000000004</v>
      </c>
      <c r="D233" s="36" t="s">
        <v>6</v>
      </c>
      <c r="E233" s="47">
        <v>12.28</v>
      </c>
    </row>
    <row r="234" spans="1:5" x14ac:dyDescent="0.2">
      <c r="A234" s="47">
        <v>11941.136339999999</v>
      </c>
      <c r="B234" s="47">
        <v>33836.522120000001</v>
      </c>
      <c r="C234" s="47">
        <v>-67.850926000000001</v>
      </c>
      <c r="D234" s="36" t="s">
        <v>6</v>
      </c>
      <c r="E234" s="47">
        <v>15</v>
      </c>
    </row>
    <row r="235" spans="1:5" x14ac:dyDescent="0.2">
      <c r="A235" s="47">
        <v>11940.627</v>
      </c>
      <c r="B235" s="47">
        <v>33836.539250000002</v>
      </c>
      <c r="C235" s="47">
        <v>-66.990531000000004</v>
      </c>
      <c r="D235" s="36" t="s">
        <v>6</v>
      </c>
      <c r="E235" s="47">
        <v>14.13</v>
      </c>
    </row>
    <row r="236" spans="1:5" x14ac:dyDescent="0.2">
      <c r="A236" s="47">
        <v>11940.118270000001</v>
      </c>
      <c r="B236" s="47">
        <v>33836.556640000003</v>
      </c>
      <c r="C236" s="47">
        <v>-66.129782000000006</v>
      </c>
      <c r="D236" s="36" t="s">
        <v>6</v>
      </c>
      <c r="E236" s="47">
        <v>15.01</v>
      </c>
    </row>
    <row r="237" spans="1:5" x14ac:dyDescent="0.2">
      <c r="A237" s="47">
        <v>11934.05818</v>
      </c>
      <c r="B237" s="47">
        <v>33836.786540000001</v>
      </c>
      <c r="C237" s="47">
        <v>-55.774991</v>
      </c>
      <c r="D237" s="36" t="s">
        <v>6</v>
      </c>
      <c r="E237" s="47">
        <v>12.89</v>
      </c>
    </row>
    <row r="238" spans="1:5" x14ac:dyDescent="0.2">
      <c r="A238" s="47">
        <v>11933.55452</v>
      </c>
      <c r="B238" s="47">
        <v>33836.806949999998</v>
      </c>
      <c r="C238" s="47">
        <v>-54.911330999999997</v>
      </c>
      <c r="D238" s="36" t="s">
        <v>6</v>
      </c>
      <c r="E238" s="47">
        <v>12.44</v>
      </c>
    </row>
    <row r="239" spans="1:5" x14ac:dyDescent="0.2">
      <c r="A239" s="47">
        <v>11933.050509999999</v>
      </c>
      <c r="B239" s="47">
        <v>33836.827429999998</v>
      </c>
      <c r="C239" s="47">
        <v>-54.047876000000002</v>
      </c>
      <c r="D239" s="36" t="s">
        <v>6</v>
      </c>
      <c r="E239" s="47">
        <v>13.01</v>
      </c>
    </row>
    <row r="240" spans="1:5" x14ac:dyDescent="0.2">
      <c r="A240" s="47">
        <v>11932.54615</v>
      </c>
      <c r="B240" s="47">
        <v>33836.847990000002</v>
      </c>
      <c r="C240" s="47">
        <v>-53.184627999999996</v>
      </c>
      <c r="D240" s="36" t="s">
        <v>6</v>
      </c>
      <c r="E240" s="47">
        <v>12.87</v>
      </c>
    </row>
    <row r="241" spans="1:5" x14ac:dyDescent="0.2">
      <c r="A241" s="47">
        <v>11932.041440000001</v>
      </c>
      <c r="B241" s="47">
        <v>33836.868620000001</v>
      </c>
      <c r="C241" s="47">
        <v>-52.321584000000001</v>
      </c>
      <c r="D241" s="36" t="s">
        <v>6</v>
      </c>
      <c r="E241" s="47">
        <v>13.09</v>
      </c>
    </row>
    <row r="242" spans="1:5" x14ac:dyDescent="0.2">
      <c r="A242" s="47">
        <v>11921.362150000001</v>
      </c>
      <c r="B242" s="47">
        <v>33837.318890000002</v>
      </c>
      <c r="C242" s="47">
        <v>-34.245429000000001</v>
      </c>
      <c r="D242" s="36" t="s">
        <v>6</v>
      </c>
      <c r="E242" s="47">
        <v>12.05</v>
      </c>
    </row>
    <row r="243" spans="1:5" x14ac:dyDescent="0.2">
      <c r="A243" s="47">
        <v>11920.84979</v>
      </c>
      <c r="B243" s="47">
        <v>33837.341139999997</v>
      </c>
      <c r="C243" s="47">
        <v>-33.386946000000002</v>
      </c>
      <c r="D243" s="36" t="s">
        <v>6</v>
      </c>
      <c r="E243" s="47">
        <v>12.22</v>
      </c>
    </row>
    <row r="244" spans="1:5" x14ac:dyDescent="0.2">
      <c r="A244" s="47">
        <v>11920.337090000001</v>
      </c>
      <c r="B244" s="47">
        <v>33837.363469999997</v>
      </c>
      <c r="C244" s="47">
        <v>-32.528672</v>
      </c>
      <c r="D244" s="36" t="s">
        <v>6</v>
      </c>
      <c r="E244" s="47">
        <v>12.66</v>
      </c>
    </row>
    <row r="245" spans="1:5" x14ac:dyDescent="0.2">
      <c r="A245" s="47">
        <v>11919.8241</v>
      </c>
      <c r="B245" s="47">
        <v>33837.385860000002</v>
      </c>
      <c r="C245" s="47">
        <v>-31.670566000000001</v>
      </c>
      <c r="D245" s="36" t="s">
        <v>6</v>
      </c>
      <c r="E245" s="47">
        <v>12.6</v>
      </c>
    </row>
    <row r="246" spans="1:5" x14ac:dyDescent="0.2">
      <c r="A246" s="47">
        <v>11919.311250000001</v>
      </c>
      <c r="B246" s="47">
        <v>33837.408289999999</v>
      </c>
      <c r="C246" s="47">
        <v>-30.812381999999999</v>
      </c>
      <c r="D246" s="36" t="s">
        <v>6</v>
      </c>
      <c r="E246" s="47">
        <v>12.26</v>
      </c>
    </row>
    <row r="247" spans="1:5" x14ac:dyDescent="0.2">
      <c r="A247" s="47">
        <v>11908.587799999999</v>
      </c>
      <c r="B247" s="47">
        <v>33837.883930000004</v>
      </c>
      <c r="C247" s="47">
        <v>-12.76299</v>
      </c>
      <c r="D247" s="36" t="s">
        <v>6</v>
      </c>
      <c r="E247" s="47">
        <v>13.25</v>
      </c>
    </row>
    <row r="248" spans="1:5" x14ac:dyDescent="0.2">
      <c r="A248" s="47">
        <v>11908.079379999999</v>
      </c>
      <c r="B248" s="47">
        <v>33837.90681</v>
      </c>
      <c r="C248" s="47">
        <v>-11.902188000000001</v>
      </c>
      <c r="D248" s="36" t="s">
        <v>6</v>
      </c>
      <c r="E248" s="47">
        <v>10.59</v>
      </c>
    </row>
    <row r="249" spans="1:5" x14ac:dyDescent="0.2">
      <c r="A249" s="47">
        <v>11907.57115</v>
      </c>
      <c r="B249" s="47">
        <v>33837.929709999997</v>
      </c>
      <c r="C249" s="47">
        <v>-11.041269</v>
      </c>
      <c r="D249" s="36" t="s">
        <v>6</v>
      </c>
      <c r="E249" s="47">
        <v>10.51</v>
      </c>
    </row>
    <row r="250" spans="1:5" x14ac:dyDescent="0.2">
      <c r="A250" s="47">
        <v>11907.06313</v>
      </c>
      <c r="B250" s="47">
        <v>33837.95263</v>
      </c>
      <c r="C250" s="47">
        <v>-10.180230999999999</v>
      </c>
      <c r="D250" s="36" t="s">
        <v>6</v>
      </c>
      <c r="E250" s="47">
        <v>10.56</v>
      </c>
    </row>
    <row r="251" spans="1:5" x14ac:dyDescent="0.2">
      <c r="A251" s="47">
        <v>11906.55531</v>
      </c>
      <c r="B251" s="47">
        <v>33837.975570000002</v>
      </c>
      <c r="C251" s="47">
        <v>-9.3190740000000005</v>
      </c>
      <c r="D251" s="36" t="s">
        <v>6</v>
      </c>
      <c r="E251" s="47">
        <v>11.11</v>
      </c>
    </row>
    <row r="252" spans="1:5" x14ac:dyDescent="0.2">
      <c r="A252" s="47">
        <v>11895.92188</v>
      </c>
      <c r="B252" s="47">
        <v>33838.453750000001</v>
      </c>
      <c r="C252" s="47">
        <v>8.7834479999999999</v>
      </c>
      <c r="D252" s="36" t="s">
        <v>6</v>
      </c>
      <c r="E252" s="47">
        <v>11.99</v>
      </c>
    </row>
    <row r="253" spans="1:5" x14ac:dyDescent="0.2">
      <c r="A253" s="47">
        <v>11895.416639999999</v>
      </c>
      <c r="B253" s="47">
        <v>33838.476159999998</v>
      </c>
      <c r="C253" s="47">
        <v>9.6461380000000005</v>
      </c>
      <c r="D253" s="36" t="s">
        <v>6</v>
      </c>
      <c r="E253" s="47">
        <v>12.87</v>
      </c>
    </row>
    <row r="254" spans="1:5" x14ac:dyDescent="0.2">
      <c r="A254" s="47">
        <v>11894.91151</v>
      </c>
      <c r="B254" s="47">
        <v>33838.498540000001</v>
      </c>
      <c r="C254" s="47">
        <v>10.508887</v>
      </c>
      <c r="D254" s="36" t="s">
        <v>6</v>
      </c>
      <c r="E254" s="47">
        <v>11.75</v>
      </c>
    </row>
    <row r="255" spans="1:5" x14ac:dyDescent="0.2">
      <c r="A255" s="47">
        <v>11894.40647</v>
      </c>
      <c r="B255" s="47">
        <v>33838.520879999996</v>
      </c>
      <c r="C255" s="47">
        <v>11.371695000000001</v>
      </c>
      <c r="D255" s="36" t="s">
        <v>6</v>
      </c>
      <c r="E255" s="47">
        <v>12.01</v>
      </c>
    </row>
    <row r="256" spans="1:5" x14ac:dyDescent="0.2">
      <c r="A256" s="47">
        <v>11893.901529999999</v>
      </c>
      <c r="B256" s="47">
        <v>33838.5432</v>
      </c>
      <c r="C256" s="47">
        <v>12.234562</v>
      </c>
      <c r="D256" s="36" t="s">
        <v>6</v>
      </c>
      <c r="E256" s="47">
        <v>12.68</v>
      </c>
    </row>
    <row r="257" spans="1:5" x14ac:dyDescent="0.2">
      <c r="A257" s="47">
        <v>11883.32026</v>
      </c>
      <c r="B257" s="47">
        <v>33838.992559999999</v>
      </c>
      <c r="C257" s="47">
        <v>30.368352000000002</v>
      </c>
      <c r="D257" s="36" t="s">
        <v>6</v>
      </c>
      <c r="E257" s="47">
        <v>12.82</v>
      </c>
    </row>
    <row r="258" spans="1:5" x14ac:dyDescent="0.2">
      <c r="A258" s="47">
        <v>11882.817429999999</v>
      </c>
      <c r="B258" s="47">
        <v>33839.012239999996</v>
      </c>
      <c r="C258" s="47">
        <v>31.232513000000001</v>
      </c>
      <c r="D258" s="36" t="s">
        <v>6</v>
      </c>
      <c r="E258" s="47">
        <v>13.36</v>
      </c>
    </row>
    <row r="259" spans="1:5" x14ac:dyDescent="0.2">
      <c r="A259" s="47">
        <v>11881.81205</v>
      </c>
      <c r="B259" s="47">
        <v>33839.051050000002</v>
      </c>
      <c r="C259" s="47">
        <v>32.961010000000002</v>
      </c>
      <c r="D259" s="36" t="s">
        <v>6</v>
      </c>
      <c r="E259" s="47">
        <v>12.74</v>
      </c>
    </row>
    <row r="260" spans="1:5" x14ac:dyDescent="0.2">
      <c r="A260" s="47">
        <v>11881.309499999999</v>
      </c>
      <c r="B260" s="47">
        <v>33839.070189999999</v>
      </c>
      <c r="C260" s="47">
        <v>33.825346000000003</v>
      </c>
      <c r="D260" s="36" t="s">
        <v>6</v>
      </c>
      <c r="E260" s="47">
        <v>13.46</v>
      </c>
    </row>
    <row r="261" spans="1:5" x14ac:dyDescent="0.2">
      <c r="A261" s="47">
        <v>11871.278969999999</v>
      </c>
      <c r="B261" s="47">
        <v>33839.421029999998</v>
      </c>
      <c r="C261" s="47">
        <v>51.124620999999998</v>
      </c>
      <c r="D261" s="36" t="s">
        <v>6</v>
      </c>
      <c r="E261" s="47">
        <v>14.22</v>
      </c>
    </row>
    <row r="262" spans="1:5" x14ac:dyDescent="0.2">
      <c r="A262" s="47">
        <v>11870.77864</v>
      </c>
      <c r="B262" s="47">
        <v>33839.438309999998</v>
      </c>
      <c r="C262" s="47">
        <v>51.990282999999998</v>
      </c>
      <c r="D262" s="36" t="s">
        <v>6</v>
      </c>
      <c r="E262" s="47">
        <v>13.83</v>
      </c>
    </row>
    <row r="263" spans="1:5" x14ac:dyDescent="0.2">
      <c r="A263" s="47">
        <v>11870.27844</v>
      </c>
      <c r="B263" s="47">
        <v>33839.455670000003</v>
      </c>
      <c r="C263" s="47">
        <v>52.856017999999999</v>
      </c>
      <c r="D263" s="36" t="s">
        <v>6</v>
      </c>
      <c r="E263" s="47">
        <v>13.82</v>
      </c>
    </row>
    <row r="264" spans="1:5" x14ac:dyDescent="0.2">
      <c r="A264" s="47">
        <v>11869.77836</v>
      </c>
      <c r="B264" s="47">
        <v>33839.473129999998</v>
      </c>
      <c r="C264" s="47">
        <v>53.721826</v>
      </c>
      <c r="D264" s="36" t="s">
        <v>6</v>
      </c>
      <c r="E264" s="47">
        <v>13.74</v>
      </c>
    </row>
    <row r="265" spans="1:5" x14ac:dyDescent="0.2">
      <c r="A265" s="47">
        <v>11695.823920000001</v>
      </c>
      <c r="B265" s="47">
        <v>32755.00705</v>
      </c>
      <c r="C265" s="47">
        <v>344.59831700000001</v>
      </c>
      <c r="D265" s="36" t="s">
        <v>7</v>
      </c>
      <c r="E265" s="47">
        <v>11.23</v>
      </c>
    </row>
    <row r="266" spans="1:5" x14ac:dyDescent="0.2">
      <c r="A266" s="47">
        <v>11711.09635</v>
      </c>
      <c r="B266" s="47">
        <v>32756.957439999998</v>
      </c>
      <c r="C266" s="47">
        <v>297.02802200000002</v>
      </c>
      <c r="D266" s="36" t="s">
        <v>7</v>
      </c>
      <c r="E266" s="47">
        <v>11.4</v>
      </c>
    </row>
    <row r="267" spans="1:5" x14ac:dyDescent="0.2">
      <c r="A267" s="47">
        <v>11726.58754</v>
      </c>
      <c r="B267" s="47">
        <v>32759.09546</v>
      </c>
      <c r="C267" s="47">
        <v>250.59054</v>
      </c>
      <c r="D267" s="36" t="s">
        <v>7</v>
      </c>
      <c r="E267" s="47">
        <v>10.81</v>
      </c>
    </row>
    <row r="268" spans="1:5" x14ac:dyDescent="0.2">
      <c r="A268" s="47">
        <v>11742.721589999999</v>
      </c>
      <c r="B268" s="47">
        <v>32761.574560000001</v>
      </c>
      <c r="C268" s="47">
        <v>203.33087900000001</v>
      </c>
      <c r="D268" s="36" t="s">
        <v>7</v>
      </c>
      <c r="E268" s="47">
        <v>11.68</v>
      </c>
    </row>
    <row r="269" spans="1:5" x14ac:dyDescent="0.2">
      <c r="A269" s="47">
        <v>11760.11563</v>
      </c>
      <c r="B269" s="47">
        <v>32764.745429999999</v>
      </c>
      <c r="C269" s="47">
        <v>156.56361799999999</v>
      </c>
      <c r="D269" s="36" t="s">
        <v>7</v>
      </c>
      <c r="E269" s="47">
        <v>12.25</v>
      </c>
    </row>
    <row r="270" spans="1:5" x14ac:dyDescent="0.2">
      <c r="A270" s="47">
        <v>11778.35736</v>
      </c>
      <c r="B270" s="47">
        <v>32768.024559999998</v>
      </c>
      <c r="C270" s="47">
        <v>110.126485</v>
      </c>
      <c r="D270" s="36" t="s">
        <v>7</v>
      </c>
      <c r="E270" s="47">
        <v>11.35</v>
      </c>
    </row>
    <row r="271" spans="1:5" x14ac:dyDescent="0.2">
      <c r="A271" s="47">
        <v>11797.38378</v>
      </c>
      <c r="B271" s="47">
        <v>32771.274440000001</v>
      </c>
      <c r="C271" s="47">
        <v>64.002987000000005</v>
      </c>
      <c r="D271" s="36" t="s">
        <v>7</v>
      </c>
      <c r="E271" s="47">
        <v>11.9</v>
      </c>
    </row>
    <row r="272" spans="1:5" x14ac:dyDescent="0.2">
      <c r="A272" s="47">
        <v>11817.279469999999</v>
      </c>
      <c r="B272" s="47">
        <v>32774.672700000003</v>
      </c>
      <c r="C272" s="47">
        <v>18.258882</v>
      </c>
      <c r="D272" s="36" t="s">
        <v>7</v>
      </c>
      <c r="E272" s="47">
        <v>12.09</v>
      </c>
    </row>
    <row r="273" spans="1:5" x14ac:dyDescent="0.2">
      <c r="A273" s="47">
        <v>11817.887409999999</v>
      </c>
      <c r="B273" s="47">
        <v>32774.784059999998</v>
      </c>
      <c r="C273" s="47">
        <v>16.892129000000001</v>
      </c>
      <c r="D273" s="36" t="s">
        <v>7</v>
      </c>
      <c r="E273" s="47">
        <v>13.09</v>
      </c>
    </row>
    <row r="274" spans="1:5" x14ac:dyDescent="0.2">
      <c r="A274" s="47">
        <v>11818.292869999999</v>
      </c>
      <c r="B274" s="47">
        <v>32774.858840000001</v>
      </c>
      <c r="C274" s="47">
        <v>15.981083</v>
      </c>
      <c r="D274" s="36" t="s">
        <v>7</v>
      </c>
      <c r="E274" s="47">
        <v>14.21</v>
      </c>
    </row>
    <row r="275" spans="1:5" x14ac:dyDescent="0.2">
      <c r="A275" s="47">
        <v>11818.698479999999</v>
      </c>
      <c r="B275" s="47">
        <v>32774.934050000003</v>
      </c>
      <c r="C275" s="47">
        <v>15.070137000000001</v>
      </c>
      <c r="D275" s="36" t="s">
        <v>7</v>
      </c>
      <c r="E275" s="47">
        <v>15.84</v>
      </c>
    </row>
    <row r="276" spans="1:5" x14ac:dyDescent="0.2">
      <c r="A276" s="47">
        <v>11819.104230000001</v>
      </c>
      <c r="B276" s="47">
        <v>32775.009689999999</v>
      </c>
      <c r="C276" s="47">
        <v>14.159288999999999</v>
      </c>
      <c r="D276" s="36" t="s">
        <v>7</v>
      </c>
      <c r="E276" s="47">
        <v>13.54</v>
      </c>
    </row>
    <row r="277" spans="1:5" x14ac:dyDescent="0.2">
      <c r="A277" s="47">
        <v>11827.659729999999</v>
      </c>
      <c r="B277" s="47">
        <v>32776.683989999998</v>
      </c>
      <c r="C277" s="47">
        <v>-4.9456309999999997</v>
      </c>
      <c r="D277" s="36" t="s">
        <v>7</v>
      </c>
      <c r="E277" s="47">
        <v>13.76</v>
      </c>
    </row>
    <row r="278" spans="1:5" x14ac:dyDescent="0.2">
      <c r="A278" s="47">
        <v>11828.069390000001</v>
      </c>
      <c r="B278" s="47">
        <v>32776.763619999998</v>
      </c>
      <c r="C278" s="47">
        <v>-5.8543880000000001</v>
      </c>
      <c r="D278" s="36" t="s">
        <v>7</v>
      </c>
      <c r="E278" s="47">
        <v>14.02</v>
      </c>
    </row>
    <row r="279" spans="1:5" x14ac:dyDescent="0.2">
      <c r="A279" s="47">
        <v>11828.47932</v>
      </c>
      <c r="B279" s="47">
        <v>32776.842770000003</v>
      </c>
      <c r="C279" s="47">
        <v>-6.7630629999999998</v>
      </c>
      <c r="D279" s="36" t="s">
        <v>7</v>
      </c>
      <c r="E279" s="47">
        <v>10.46</v>
      </c>
    </row>
    <row r="280" spans="1:5" x14ac:dyDescent="0.2">
      <c r="A280" s="47">
        <v>11828.88953</v>
      </c>
      <c r="B280" s="47">
        <v>32776.921439999998</v>
      </c>
      <c r="C280" s="47">
        <v>-7.6716559999999996</v>
      </c>
      <c r="D280" s="36" t="s">
        <v>7</v>
      </c>
      <c r="E280" s="47">
        <v>10.97</v>
      </c>
    </row>
    <row r="281" spans="1:5" x14ac:dyDescent="0.2">
      <c r="A281" s="47">
        <v>11829.300010000001</v>
      </c>
      <c r="B281" s="47">
        <v>32776.999609999999</v>
      </c>
      <c r="C281" s="47">
        <v>-8.5801689999999997</v>
      </c>
      <c r="D281" s="36" t="s">
        <v>7</v>
      </c>
      <c r="E281" s="47">
        <v>10.220000000000001</v>
      </c>
    </row>
    <row r="282" spans="1:5" x14ac:dyDescent="0.2">
      <c r="A282" s="47">
        <v>11837.774869999999</v>
      </c>
      <c r="B282" s="47">
        <v>32778.495320000002</v>
      </c>
      <c r="C282" s="47">
        <v>-27.186212999999999</v>
      </c>
      <c r="D282" s="36" t="s">
        <v>7</v>
      </c>
      <c r="E282" s="47">
        <v>13.64</v>
      </c>
    </row>
    <row r="283" spans="1:5" x14ac:dyDescent="0.2">
      <c r="A283" s="47">
        <v>11838.399460000001</v>
      </c>
      <c r="B283" s="47">
        <v>32778.596749999997</v>
      </c>
      <c r="C283" s="47">
        <v>-28.546212000000001</v>
      </c>
      <c r="D283" s="36" t="s">
        <v>7</v>
      </c>
      <c r="E283" s="47">
        <v>13.03</v>
      </c>
    </row>
    <row r="284" spans="1:5" x14ac:dyDescent="0.2">
      <c r="A284" s="47">
        <v>11838.816199999999</v>
      </c>
      <c r="B284" s="47">
        <v>32778.663760000003</v>
      </c>
      <c r="C284" s="47">
        <v>-29.452769</v>
      </c>
      <c r="D284" s="36" t="s">
        <v>7</v>
      </c>
      <c r="E284" s="47">
        <v>13.63</v>
      </c>
    </row>
    <row r="285" spans="1:5" x14ac:dyDescent="0.2">
      <c r="A285" s="47">
        <v>11839.233200000001</v>
      </c>
      <c r="B285" s="47">
        <v>32778.73029</v>
      </c>
      <c r="C285" s="47">
        <v>-30.359235999999999</v>
      </c>
      <c r="D285" s="36" t="s">
        <v>7</v>
      </c>
      <c r="E285" s="47">
        <v>14.98</v>
      </c>
    </row>
    <row r="286" spans="1:5" x14ac:dyDescent="0.2">
      <c r="A286" s="47">
        <v>11839.65047</v>
      </c>
      <c r="B286" s="47">
        <v>32778.796329999997</v>
      </c>
      <c r="C286" s="47">
        <v>-31.265615</v>
      </c>
      <c r="D286" s="36" t="s">
        <v>7</v>
      </c>
      <c r="E286" s="47">
        <v>11.44</v>
      </c>
    </row>
    <row r="287" spans="1:5" x14ac:dyDescent="0.2">
      <c r="A287" s="47">
        <v>11848.48596</v>
      </c>
      <c r="B287" s="47">
        <v>32780.245990000003</v>
      </c>
      <c r="C287" s="47">
        <v>-50.261105000000001</v>
      </c>
      <c r="D287" s="36" t="s">
        <v>7</v>
      </c>
      <c r="E287" s="47">
        <v>13.76</v>
      </c>
    </row>
    <row r="288" spans="1:5" x14ac:dyDescent="0.2">
      <c r="A288" s="47">
        <v>11848.9102</v>
      </c>
      <c r="B288" s="47">
        <v>32780.318659999997</v>
      </c>
      <c r="C288" s="47">
        <v>-51.163736999999998</v>
      </c>
      <c r="D288" s="36" t="s">
        <v>7</v>
      </c>
      <c r="E288" s="47">
        <v>10.36</v>
      </c>
    </row>
    <row r="289" spans="1:5" x14ac:dyDescent="0.2">
      <c r="A289" s="47">
        <v>11849.33475</v>
      </c>
      <c r="B289" s="47">
        <v>32780.391660000001</v>
      </c>
      <c r="C289" s="47">
        <v>-52.066192999999998</v>
      </c>
      <c r="D289" s="36" t="s">
        <v>7</v>
      </c>
      <c r="E289" s="47">
        <v>14.89</v>
      </c>
    </row>
    <row r="290" spans="1:5" x14ac:dyDescent="0.2">
      <c r="A290" s="47">
        <v>11849.759620000001</v>
      </c>
      <c r="B290" s="47">
        <v>32780.46499</v>
      </c>
      <c r="C290" s="47">
        <v>-52.968473000000003</v>
      </c>
      <c r="D290" s="36" t="s">
        <v>7</v>
      </c>
      <c r="E290" s="47">
        <v>14.01</v>
      </c>
    </row>
    <row r="291" spans="1:5" x14ac:dyDescent="0.2">
      <c r="A291" s="47">
        <v>11850.184810000001</v>
      </c>
      <c r="B291" s="47">
        <v>32780.538650000002</v>
      </c>
      <c r="C291" s="47">
        <v>-53.870576</v>
      </c>
      <c r="D291" s="36" t="s">
        <v>7</v>
      </c>
      <c r="E291" s="47">
        <v>14.73</v>
      </c>
    </row>
    <row r="292" spans="1:5" x14ac:dyDescent="0.2">
      <c r="A292" s="47">
        <v>11859.17166</v>
      </c>
      <c r="B292" s="47">
        <v>32782.138570000003</v>
      </c>
      <c r="C292" s="47">
        <v>-72.782882999999998</v>
      </c>
      <c r="D292" s="36" t="s">
        <v>7</v>
      </c>
      <c r="E292" s="47">
        <v>13.83</v>
      </c>
    </row>
    <row r="293" spans="1:5" x14ac:dyDescent="0.2">
      <c r="A293" s="47">
        <v>11859.60181</v>
      </c>
      <c r="B293" s="47">
        <v>32782.21643</v>
      </c>
      <c r="C293" s="47">
        <v>-73.682274000000007</v>
      </c>
      <c r="D293" s="36" t="s">
        <v>7</v>
      </c>
      <c r="E293" s="47">
        <v>15.11</v>
      </c>
    </row>
    <row r="294" spans="1:5" x14ac:dyDescent="0.2">
      <c r="A294" s="47">
        <v>11860.032149999999</v>
      </c>
      <c r="B294" s="47">
        <v>32782.294439999998</v>
      </c>
      <c r="C294" s="47">
        <v>-74.581560999999994</v>
      </c>
      <c r="D294" s="36" t="s">
        <v>7</v>
      </c>
      <c r="E294" s="47">
        <v>15.16</v>
      </c>
    </row>
    <row r="295" spans="1:5" x14ac:dyDescent="0.2">
      <c r="A295" s="47">
        <v>11860.46269</v>
      </c>
      <c r="B295" s="47">
        <v>32782.372580000003</v>
      </c>
      <c r="C295" s="47">
        <v>-75.480744000000001</v>
      </c>
      <c r="D295" s="36" t="s">
        <v>7</v>
      </c>
      <c r="E295" s="47">
        <v>15.5</v>
      </c>
    </row>
    <row r="296" spans="1:5" x14ac:dyDescent="0.2">
      <c r="A296" s="47">
        <v>11860.89343</v>
      </c>
      <c r="B296" s="47">
        <v>32782.450870000001</v>
      </c>
      <c r="C296" s="47">
        <v>-76.379822000000004</v>
      </c>
      <c r="D296" s="36" t="s">
        <v>7</v>
      </c>
      <c r="E296" s="47">
        <v>14.66</v>
      </c>
    </row>
    <row r="297" spans="1:5" x14ac:dyDescent="0.2">
      <c r="A297" s="47">
        <v>11869.983469999999</v>
      </c>
      <c r="B297" s="47">
        <v>32784.104859999999</v>
      </c>
      <c r="C297" s="47">
        <v>-95.238095999999999</v>
      </c>
      <c r="D297" s="36" t="s">
        <v>7</v>
      </c>
      <c r="E297" s="47">
        <v>13.83</v>
      </c>
    </row>
    <row r="298" spans="1:5" x14ac:dyDescent="0.2">
      <c r="A298" s="47">
        <v>11870.418470000001</v>
      </c>
      <c r="B298" s="47">
        <v>32784.182150000001</v>
      </c>
      <c r="C298" s="47">
        <v>-96.135205999999997</v>
      </c>
      <c r="D298" s="36" t="s">
        <v>7</v>
      </c>
      <c r="E298" s="47">
        <v>13.93</v>
      </c>
    </row>
    <row r="299" spans="1:5" x14ac:dyDescent="0.2">
      <c r="A299" s="47">
        <v>11870.853660000001</v>
      </c>
      <c r="B299" s="47">
        <v>32784.259239999999</v>
      </c>
      <c r="C299" s="47">
        <v>-97.032238000000007</v>
      </c>
      <c r="D299" s="36" t="s">
        <v>7</v>
      </c>
      <c r="E299" s="47">
        <v>14.08</v>
      </c>
    </row>
    <row r="300" spans="1:5" x14ac:dyDescent="0.2">
      <c r="A300" s="47">
        <v>11871.28904</v>
      </c>
      <c r="B300" s="47">
        <v>32784.33612</v>
      </c>
      <c r="C300" s="47">
        <v>-97.929192999999998</v>
      </c>
      <c r="D300" s="36" t="s">
        <v>7</v>
      </c>
      <c r="E300" s="47">
        <v>13.87</v>
      </c>
    </row>
    <row r="301" spans="1:5" x14ac:dyDescent="0.2">
      <c r="A301" s="47">
        <v>11871.724620000001</v>
      </c>
      <c r="B301" s="47">
        <v>32784.412810000002</v>
      </c>
      <c r="C301" s="47">
        <v>-98.826070999999999</v>
      </c>
      <c r="D301" s="36" t="s">
        <v>7</v>
      </c>
      <c r="E301" s="47">
        <v>13.98</v>
      </c>
    </row>
    <row r="302" spans="1:5" x14ac:dyDescent="0.2">
      <c r="A302" s="47">
        <v>11881.35642</v>
      </c>
      <c r="B302" s="47">
        <v>32786.05863</v>
      </c>
      <c r="C302" s="47">
        <v>-118.536946</v>
      </c>
      <c r="D302" s="36" t="s">
        <v>7</v>
      </c>
      <c r="E302" s="47">
        <v>13.41</v>
      </c>
    </row>
    <row r="303" spans="1:5" x14ac:dyDescent="0.2">
      <c r="A303" s="47">
        <v>11881.79644</v>
      </c>
      <c r="B303" s="47">
        <v>32786.133430000002</v>
      </c>
      <c r="C303" s="47">
        <v>-119.431809</v>
      </c>
      <c r="D303" s="36" t="s">
        <v>7</v>
      </c>
      <c r="E303" s="47">
        <v>14.3</v>
      </c>
    </row>
    <row r="304" spans="1:5" x14ac:dyDescent="0.2">
      <c r="A304" s="47">
        <v>11882.677079999999</v>
      </c>
      <c r="B304" s="47">
        <v>32786.283450000003</v>
      </c>
      <c r="C304" s="47">
        <v>-121.221217</v>
      </c>
      <c r="D304" s="36" t="s">
        <v>7</v>
      </c>
      <c r="E304" s="47">
        <v>11.22</v>
      </c>
    </row>
    <row r="305" spans="1:5" x14ac:dyDescent="0.2">
      <c r="A305" s="47">
        <v>11891.97049</v>
      </c>
      <c r="B305" s="47">
        <v>32787.892800000001</v>
      </c>
      <c r="C305" s="47">
        <v>-139.983982</v>
      </c>
      <c r="D305" s="36" t="s">
        <v>7</v>
      </c>
      <c r="E305" s="47">
        <v>10.91</v>
      </c>
    </row>
    <row r="306" spans="1:5" x14ac:dyDescent="0.2">
      <c r="A306" s="47">
        <v>11892.41561</v>
      </c>
      <c r="B306" s="47">
        <v>32787.971019999997</v>
      </c>
      <c r="C306" s="47">
        <v>-140.87603100000001</v>
      </c>
      <c r="D306" s="36" t="s">
        <v>7</v>
      </c>
      <c r="E306" s="47">
        <v>13.11</v>
      </c>
    </row>
    <row r="307" spans="1:5" x14ac:dyDescent="0.2">
      <c r="A307" s="47">
        <v>11892.8611</v>
      </c>
      <c r="B307" s="47">
        <v>32788.049400000004</v>
      </c>
      <c r="C307" s="47">
        <v>-141.76787999999999</v>
      </c>
      <c r="D307" s="36" t="s">
        <v>7</v>
      </c>
      <c r="E307" s="47">
        <v>11.98</v>
      </c>
    </row>
    <row r="308" spans="1:5" x14ac:dyDescent="0.2">
      <c r="A308" s="47">
        <v>11903.209930000001</v>
      </c>
      <c r="B308" s="47">
        <v>32789.894439999996</v>
      </c>
      <c r="C308" s="47">
        <v>-162.224976</v>
      </c>
      <c r="D308" s="36" t="s">
        <v>7</v>
      </c>
      <c r="E308" s="47">
        <v>12.99</v>
      </c>
    </row>
    <row r="309" spans="1:5" x14ac:dyDescent="0.2">
      <c r="A309" s="47">
        <v>11903.664269999999</v>
      </c>
      <c r="B309" s="47">
        <v>32789.976609999998</v>
      </c>
      <c r="C309" s="47">
        <v>-163.11200400000001</v>
      </c>
      <c r="D309" s="36" t="s">
        <v>7</v>
      </c>
      <c r="E309" s="47">
        <v>11.32</v>
      </c>
    </row>
    <row r="310" spans="1:5" x14ac:dyDescent="0.2">
      <c r="A310" s="47">
        <v>11904.11861</v>
      </c>
      <c r="B310" s="47">
        <v>32790.059710000001</v>
      </c>
      <c r="C310" s="47">
        <v>-163.99894699999999</v>
      </c>
      <c r="D310" s="36" t="s">
        <v>7</v>
      </c>
      <c r="E310" s="47">
        <v>12.78</v>
      </c>
    </row>
    <row r="311" spans="1:5" x14ac:dyDescent="0.2">
      <c r="A311" s="47">
        <v>11904.572899999999</v>
      </c>
      <c r="B311" s="47">
        <v>32790.14385</v>
      </c>
      <c r="C311" s="47">
        <v>-164.88582299999999</v>
      </c>
      <c r="D311" s="36" t="s">
        <v>7</v>
      </c>
      <c r="E311" s="47">
        <v>13</v>
      </c>
    </row>
    <row r="312" spans="1:5" x14ac:dyDescent="0.2">
      <c r="A312" s="47">
        <v>11905.027120000001</v>
      </c>
      <c r="B312" s="47">
        <v>32790.229019999999</v>
      </c>
      <c r="C312" s="47">
        <v>-165.77262999999999</v>
      </c>
      <c r="D312" s="36" t="s">
        <v>7</v>
      </c>
      <c r="E312" s="47">
        <v>13.97</v>
      </c>
    </row>
    <row r="313" spans="1:5" x14ac:dyDescent="0.2">
      <c r="A313" s="47">
        <v>11905.48129</v>
      </c>
      <c r="B313" s="47">
        <v>32790.31523</v>
      </c>
      <c r="C313" s="47">
        <v>-166.659367</v>
      </c>
      <c r="D313" s="36" t="s">
        <v>7</v>
      </c>
      <c r="E313" s="47">
        <v>13.46</v>
      </c>
    </row>
    <row r="314" spans="1:5" x14ac:dyDescent="0.2">
      <c r="A314" s="47">
        <v>11914.551450000001</v>
      </c>
      <c r="B314" s="47">
        <v>32792.256909999996</v>
      </c>
      <c r="C314" s="47">
        <v>-184.37793099999999</v>
      </c>
      <c r="D314" s="36" t="s">
        <v>7</v>
      </c>
      <c r="E314" s="47">
        <v>12.24</v>
      </c>
    </row>
    <row r="315" spans="1:5" x14ac:dyDescent="0.2">
      <c r="A315" s="47">
        <v>11915.004269999999</v>
      </c>
      <c r="B315" s="47">
        <v>32792.364860000001</v>
      </c>
      <c r="C315" s="47">
        <v>-185.26297600000001</v>
      </c>
      <c r="D315" s="36" t="s">
        <v>7</v>
      </c>
      <c r="E315" s="47">
        <v>13.3</v>
      </c>
    </row>
    <row r="316" spans="1:5" x14ac:dyDescent="0.2">
      <c r="A316" s="47">
        <v>11915.45701</v>
      </c>
      <c r="B316" s="47">
        <v>32792.473850000002</v>
      </c>
      <c r="C316" s="47">
        <v>-186.147931</v>
      </c>
      <c r="D316" s="36" t="s">
        <v>7</v>
      </c>
      <c r="E316" s="47">
        <v>13.45</v>
      </c>
    </row>
    <row r="317" spans="1:5" x14ac:dyDescent="0.2">
      <c r="A317" s="47">
        <v>11915.909680000001</v>
      </c>
      <c r="B317" s="47">
        <v>32792.583870000002</v>
      </c>
      <c r="C317" s="47">
        <v>-187.032794</v>
      </c>
      <c r="D317" s="36" t="s">
        <v>7</v>
      </c>
      <c r="E317" s="47">
        <v>12.78</v>
      </c>
    </row>
    <row r="318" spans="1:5" x14ac:dyDescent="0.2">
      <c r="A318" s="47">
        <v>11916.362289999999</v>
      </c>
      <c r="B318" s="47">
        <v>32792.694920000002</v>
      </c>
      <c r="C318" s="47">
        <v>-187.917564</v>
      </c>
      <c r="D318" s="36" t="s">
        <v>7</v>
      </c>
      <c r="E318" s="47">
        <v>11.47</v>
      </c>
    </row>
    <row r="319" spans="1:5" x14ac:dyDescent="0.2">
      <c r="A319" s="47">
        <v>11925.943380000001</v>
      </c>
      <c r="B319" s="47">
        <v>32794.884610000001</v>
      </c>
      <c r="C319" s="47">
        <v>-206.475324</v>
      </c>
      <c r="D319" s="36" t="s">
        <v>7</v>
      </c>
      <c r="E319" s="47">
        <v>12.79</v>
      </c>
    </row>
    <row r="320" spans="1:5" x14ac:dyDescent="0.2">
      <c r="A320" s="47">
        <v>11926.40416</v>
      </c>
      <c r="B320" s="47">
        <v>32794.978300000002</v>
      </c>
      <c r="C320" s="47">
        <v>-207.35788400000001</v>
      </c>
      <c r="D320" s="36" t="s">
        <v>7</v>
      </c>
      <c r="E320" s="47">
        <v>11.08</v>
      </c>
    </row>
    <row r="321" spans="1:5" x14ac:dyDescent="0.2">
      <c r="A321" s="47">
        <v>11926.86534</v>
      </c>
      <c r="B321" s="47">
        <v>32795.07101</v>
      </c>
      <c r="C321" s="47">
        <v>-208.24033299999999</v>
      </c>
      <c r="D321" s="36" t="s">
        <v>7</v>
      </c>
      <c r="E321" s="47">
        <v>11.55</v>
      </c>
    </row>
    <row r="322" spans="1:5" x14ac:dyDescent="0.2">
      <c r="A322" s="47">
        <v>11927.326929999999</v>
      </c>
      <c r="B322" s="47">
        <v>32795.162750000003</v>
      </c>
      <c r="C322" s="47">
        <v>-209.122669</v>
      </c>
      <c r="D322" s="36" t="s">
        <v>7</v>
      </c>
      <c r="E322" s="47">
        <v>12.51</v>
      </c>
    </row>
    <row r="323" spans="1:5" x14ac:dyDescent="0.2">
      <c r="A323" s="47">
        <v>11927.788930000001</v>
      </c>
      <c r="B323" s="47">
        <v>32795.253510000002</v>
      </c>
      <c r="C323" s="47">
        <v>-210.00489200000001</v>
      </c>
      <c r="D323" s="36" t="s">
        <v>7</v>
      </c>
      <c r="E323" s="47">
        <v>11.23</v>
      </c>
    </row>
    <row r="324" spans="1:5" x14ac:dyDescent="0.2">
      <c r="A324" s="47">
        <v>11937.58995</v>
      </c>
      <c r="B324" s="47">
        <v>32796.975930000001</v>
      </c>
      <c r="C324" s="47">
        <v>-228.49712099999999</v>
      </c>
      <c r="D324" s="36" t="s">
        <v>7</v>
      </c>
      <c r="E324" s="47">
        <v>10.76</v>
      </c>
    </row>
    <row r="325" spans="1:5" x14ac:dyDescent="0.2">
      <c r="A325" s="47">
        <v>11938.06165</v>
      </c>
      <c r="B325" s="47">
        <v>32797.051520000001</v>
      </c>
      <c r="C325" s="47">
        <v>-229.37563499999999</v>
      </c>
      <c r="D325" s="36" t="s">
        <v>7</v>
      </c>
      <c r="E325" s="47">
        <v>11.88</v>
      </c>
    </row>
    <row r="326" spans="1:5" x14ac:dyDescent="0.2">
      <c r="A326" s="47">
        <v>11938.533799999999</v>
      </c>
      <c r="B326" s="47">
        <v>32797.12657</v>
      </c>
      <c r="C326" s="47">
        <v>-230.25394800000001</v>
      </c>
      <c r="D326" s="36" t="s">
        <v>7</v>
      </c>
      <c r="E326" s="47">
        <v>10.93</v>
      </c>
    </row>
    <row r="327" spans="1:5" x14ac:dyDescent="0.2">
      <c r="A327" s="47">
        <v>11939.00642</v>
      </c>
      <c r="B327" s="47">
        <v>32797.201090000002</v>
      </c>
      <c r="C327" s="47">
        <v>-231.13206199999999</v>
      </c>
      <c r="D327" s="36" t="s">
        <v>7</v>
      </c>
      <c r="E327" s="47">
        <v>10.44</v>
      </c>
    </row>
    <row r="328" spans="1:5" x14ac:dyDescent="0.2">
      <c r="A328" s="47">
        <v>11939.47949</v>
      </c>
      <c r="B328" s="47">
        <v>32797.275070000003</v>
      </c>
      <c r="C328" s="47">
        <v>-232.009975</v>
      </c>
      <c r="D328" s="36" t="s">
        <v>7</v>
      </c>
      <c r="E328" s="47">
        <v>11.54</v>
      </c>
    </row>
    <row r="329" spans="1:5" x14ac:dyDescent="0.2">
      <c r="A329" s="47">
        <v>11949.504650000001</v>
      </c>
      <c r="B329" s="47">
        <v>32798.750979999997</v>
      </c>
      <c r="C329" s="47">
        <v>-250.4033</v>
      </c>
      <c r="D329" s="36" t="s">
        <v>7</v>
      </c>
      <c r="E329" s="47">
        <v>10.86</v>
      </c>
    </row>
    <row r="330" spans="1:5" x14ac:dyDescent="0.2">
      <c r="A330" s="47">
        <v>11949.98451</v>
      </c>
      <c r="B330" s="47">
        <v>32798.823340000003</v>
      </c>
      <c r="C330" s="47">
        <v>-251.27765600000001</v>
      </c>
      <c r="D330" s="36" t="s">
        <v>7</v>
      </c>
      <c r="E330" s="47">
        <v>10.08</v>
      </c>
    </row>
    <row r="331" spans="1:5" x14ac:dyDescent="0.2">
      <c r="A331" s="47">
        <v>11950.4645</v>
      </c>
      <c r="B331" s="47">
        <v>32798.896180000003</v>
      </c>
      <c r="C331" s="47">
        <v>-252.15189899999999</v>
      </c>
      <c r="D331" s="36" t="s">
        <v>7</v>
      </c>
      <c r="E331" s="47">
        <v>12.07</v>
      </c>
    </row>
    <row r="332" spans="1:5" x14ac:dyDescent="0.2">
      <c r="A332" s="47">
        <v>11950.94463</v>
      </c>
      <c r="B332" s="47">
        <v>32798.969490000003</v>
      </c>
      <c r="C332" s="47">
        <v>-253.02602999999999</v>
      </c>
      <c r="D332" s="36" t="s">
        <v>7</v>
      </c>
      <c r="E332" s="47">
        <v>11.18</v>
      </c>
    </row>
    <row r="333" spans="1:5" x14ac:dyDescent="0.2">
      <c r="A333" s="47">
        <v>11951.42489</v>
      </c>
      <c r="B333" s="47">
        <v>32799.043279999998</v>
      </c>
      <c r="C333" s="47">
        <v>-253.900048</v>
      </c>
      <c r="D333" s="36" t="s">
        <v>7</v>
      </c>
      <c r="E333" s="47">
        <v>10.32</v>
      </c>
    </row>
    <row r="334" spans="1:5" x14ac:dyDescent="0.2">
      <c r="A334" s="47">
        <v>11961.54271</v>
      </c>
      <c r="B334" s="47">
        <v>32800.693650000001</v>
      </c>
      <c r="C334" s="47">
        <v>-272.22770400000002</v>
      </c>
      <c r="D334" s="36" t="s">
        <v>7</v>
      </c>
      <c r="E334" s="47">
        <v>10.81</v>
      </c>
    </row>
    <row r="335" spans="1:5" x14ac:dyDescent="0.2">
      <c r="A335" s="47">
        <v>11962.02693</v>
      </c>
      <c r="B335" s="47">
        <v>32800.773130000001</v>
      </c>
      <c r="C335" s="47">
        <v>-273.09903200000002</v>
      </c>
      <c r="D335" s="36" t="s">
        <v>7</v>
      </c>
      <c r="E335" s="47">
        <v>10.35</v>
      </c>
    </row>
    <row r="336" spans="1:5" x14ac:dyDescent="0.2">
      <c r="A336" s="47">
        <v>11962.511500000001</v>
      </c>
      <c r="B336" s="47">
        <v>32800.852120000003</v>
      </c>
      <c r="C336" s="47">
        <v>-273.97021100000001</v>
      </c>
      <c r="D336" s="36" t="s">
        <v>7</v>
      </c>
      <c r="E336" s="47">
        <v>10.99</v>
      </c>
    </row>
    <row r="337" spans="1:5" x14ac:dyDescent="0.2">
      <c r="A337" s="47">
        <v>11962.99641</v>
      </c>
      <c r="B337" s="47">
        <v>32800.930619999999</v>
      </c>
      <c r="C337" s="47">
        <v>-274.84124000000003</v>
      </c>
      <c r="D337" s="36" t="s">
        <v>7</v>
      </c>
      <c r="E337" s="47">
        <v>9.8800000000000008</v>
      </c>
    </row>
    <row r="338" spans="1:5" x14ac:dyDescent="0.2">
      <c r="A338" s="47">
        <v>11963.481680000001</v>
      </c>
      <c r="B338" s="47">
        <v>32801.008629999997</v>
      </c>
      <c r="C338" s="47">
        <v>-275.71212000000003</v>
      </c>
      <c r="D338" s="36" t="s">
        <v>7</v>
      </c>
      <c r="E338" s="47">
        <v>10.29</v>
      </c>
    </row>
    <row r="339" spans="1:5" x14ac:dyDescent="0.2">
      <c r="A339" s="47">
        <v>11973.752329999999</v>
      </c>
      <c r="B339" s="47">
        <v>32802.533880000003</v>
      </c>
      <c r="C339" s="47">
        <v>-293.96536800000001</v>
      </c>
      <c r="D339" s="36" t="s">
        <v>7</v>
      </c>
      <c r="E339" s="47">
        <v>10.61</v>
      </c>
    </row>
    <row r="340" spans="1:5" x14ac:dyDescent="0.2">
      <c r="A340" s="47">
        <v>11974.245209999999</v>
      </c>
      <c r="B340" s="47">
        <v>32802.601130000003</v>
      </c>
      <c r="C340" s="47">
        <v>-294.83286600000002</v>
      </c>
      <c r="D340" s="36" t="s">
        <v>7</v>
      </c>
      <c r="E340" s="47">
        <v>8.93</v>
      </c>
    </row>
    <row r="341" spans="1:5" x14ac:dyDescent="0.2">
      <c r="A341" s="47">
        <v>11974.738429999999</v>
      </c>
      <c r="B341" s="47">
        <v>32802.667880000001</v>
      </c>
      <c r="C341" s="47">
        <v>-295.70020499999998</v>
      </c>
      <c r="D341" s="36" t="s">
        <v>7</v>
      </c>
      <c r="E341" s="47">
        <v>10.96</v>
      </c>
    </row>
    <row r="342" spans="1:5" x14ac:dyDescent="0.2">
      <c r="A342" s="47">
        <v>11975.23199</v>
      </c>
      <c r="B342" s="47">
        <v>32802.734149999997</v>
      </c>
      <c r="C342" s="47">
        <v>-296.567387</v>
      </c>
      <c r="D342" s="36" t="s">
        <v>7</v>
      </c>
      <c r="E342" s="47">
        <v>8.8800000000000008</v>
      </c>
    </row>
    <row r="343" spans="1:5" x14ac:dyDescent="0.2">
      <c r="A343" s="47">
        <v>11975.725899999999</v>
      </c>
      <c r="B343" s="47">
        <v>32802.799930000001</v>
      </c>
      <c r="C343" s="47">
        <v>-297.43441100000001</v>
      </c>
      <c r="D343" s="36" t="s">
        <v>7</v>
      </c>
      <c r="E343" s="47">
        <v>12</v>
      </c>
    </row>
    <row r="344" spans="1:5" x14ac:dyDescent="0.2">
      <c r="A344" s="47">
        <v>11986.16865</v>
      </c>
      <c r="B344" s="47">
        <v>32804.267099999997</v>
      </c>
      <c r="C344" s="47">
        <v>-315.594559</v>
      </c>
      <c r="D344" s="36" t="s">
        <v>7</v>
      </c>
      <c r="E344" s="47">
        <v>10.18</v>
      </c>
    </row>
    <row r="345" spans="1:5" x14ac:dyDescent="0.2">
      <c r="A345" s="47">
        <v>11986.669250000001</v>
      </c>
      <c r="B345" s="47">
        <v>32804.341789999999</v>
      </c>
      <c r="C345" s="47">
        <v>-316.45701100000002</v>
      </c>
      <c r="D345" s="36" t="s">
        <v>7</v>
      </c>
      <c r="E345" s="47">
        <v>10.19</v>
      </c>
    </row>
    <row r="346" spans="1:5" x14ac:dyDescent="0.2">
      <c r="A346" s="47">
        <v>11987.17015</v>
      </c>
      <c r="B346" s="47">
        <v>32804.416920000003</v>
      </c>
      <c r="C346" s="47">
        <v>-317.31925100000001</v>
      </c>
      <c r="D346" s="36" t="s">
        <v>7</v>
      </c>
      <c r="E346" s="47">
        <v>11.79</v>
      </c>
    </row>
    <row r="347" spans="1:5" x14ac:dyDescent="0.2">
      <c r="A347" s="47">
        <v>11987.671340000001</v>
      </c>
      <c r="B347" s="47">
        <v>32804.492489999997</v>
      </c>
      <c r="C347" s="47">
        <v>-318.18127700000002</v>
      </c>
      <c r="D347" s="36" t="s">
        <v>7</v>
      </c>
      <c r="E347" s="47">
        <v>11.63</v>
      </c>
    </row>
    <row r="348" spans="1:5" x14ac:dyDescent="0.2">
      <c r="A348" s="47">
        <v>11988.172839999999</v>
      </c>
      <c r="B348" s="47">
        <v>32804.568500000001</v>
      </c>
      <c r="C348" s="47">
        <v>-319.04309000000001</v>
      </c>
      <c r="D348" s="36" t="s">
        <v>7</v>
      </c>
      <c r="E348" s="47">
        <v>12.04</v>
      </c>
    </row>
    <row r="349" spans="1:5" x14ac:dyDescent="0.2">
      <c r="A349" s="47">
        <v>11998.769920000001</v>
      </c>
      <c r="B349" s="47">
        <v>32806.232819999997</v>
      </c>
      <c r="C349" s="47">
        <v>-337.09660300000002</v>
      </c>
      <c r="D349" s="36" t="s">
        <v>7</v>
      </c>
      <c r="E349" s="47">
        <v>10.89</v>
      </c>
    </row>
    <row r="350" spans="1:5" x14ac:dyDescent="0.2">
      <c r="A350" s="47">
        <v>11999.27756</v>
      </c>
      <c r="B350" s="47">
        <v>32806.314330000001</v>
      </c>
      <c r="C350" s="47">
        <v>-337.95431100000002</v>
      </c>
      <c r="D350" s="36" t="s">
        <v>7</v>
      </c>
      <c r="E350" s="47">
        <v>9.83</v>
      </c>
    </row>
    <row r="351" spans="1:5" x14ac:dyDescent="0.2">
      <c r="A351" s="47">
        <v>11999.785459999999</v>
      </c>
      <c r="B351" s="47">
        <v>32806.39604</v>
      </c>
      <c r="C351" s="47">
        <v>-338.81184000000002</v>
      </c>
      <c r="D351" s="36" t="s">
        <v>7</v>
      </c>
      <c r="E351" s="47">
        <v>10.67</v>
      </c>
    </row>
    <row r="352" spans="1:5" x14ac:dyDescent="0.2">
      <c r="A352" s="47">
        <v>12000.29364</v>
      </c>
      <c r="B352" s="47">
        <v>32806.477939999997</v>
      </c>
      <c r="C352" s="47">
        <v>-339.66918900000002</v>
      </c>
      <c r="D352" s="36" t="s">
        <v>7</v>
      </c>
      <c r="E352" s="47">
        <v>10.45</v>
      </c>
    </row>
    <row r="353" spans="1:5" x14ac:dyDescent="0.2">
      <c r="A353" s="47">
        <v>12000.802089999999</v>
      </c>
      <c r="B353" s="47">
        <v>32806.560039999997</v>
      </c>
      <c r="C353" s="47">
        <v>-340.52635800000002</v>
      </c>
      <c r="D353" s="36" t="s">
        <v>7</v>
      </c>
      <c r="E353" s="47">
        <v>9.86</v>
      </c>
    </row>
    <row r="354" spans="1:5" x14ac:dyDescent="0.2">
      <c r="A354" s="47">
        <v>12011.60341</v>
      </c>
      <c r="B354" s="47">
        <v>32808.290990000001</v>
      </c>
      <c r="C354" s="47">
        <v>-358.45174800000001</v>
      </c>
      <c r="D354" s="36" t="s">
        <v>7</v>
      </c>
      <c r="E354" s="47">
        <v>10.09</v>
      </c>
    </row>
    <row r="355" spans="1:5" x14ac:dyDescent="0.2">
      <c r="A355" s="47">
        <v>12012.128909999999</v>
      </c>
      <c r="B355" s="47">
        <v>32808.370450000002</v>
      </c>
      <c r="C355" s="47">
        <v>-359.29882500000002</v>
      </c>
      <c r="D355" s="36" t="s">
        <v>7</v>
      </c>
      <c r="E355" s="47">
        <v>8.83</v>
      </c>
    </row>
    <row r="356" spans="1:5" x14ac:dyDescent="0.2">
      <c r="A356" s="47">
        <v>12012.65559</v>
      </c>
      <c r="B356" s="47">
        <v>32808.449529999998</v>
      </c>
      <c r="C356" s="47">
        <v>-360.14519999999999</v>
      </c>
      <c r="D356" s="36" t="s">
        <v>7</v>
      </c>
      <c r="E356" s="47">
        <v>10.78</v>
      </c>
    </row>
    <row r="357" spans="1:5" x14ac:dyDescent="0.2">
      <c r="A357" s="47">
        <v>12013.18346</v>
      </c>
      <c r="B357" s="47">
        <v>32808.528230000004</v>
      </c>
      <c r="C357" s="47">
        <v>-360.99087200000002</v>
      </c>
      <c r="D357" s="36" t="s">
        <v>7</v>
      </c>
      <c r="E357" s="47">
        <v>11.74</v>
      </c>
    </row>
    <row r="358" spans="1:5" x14ac:dyDescent="0.2">
      <c r="A358" s="47">
        <v>12013.712519999999</v>
      </c>
      <c r="B358" s="47">
        <v>32808.606549999997</v>
      </c>
      <c r="C358" s="47">
        <v>-361.83583800000002</v>
      </c>
      <c r="D358" s="36" t="s">
        <v>7</v>
      </c>
      <c r="E358" s="47">
        <v>10.06</v>
      </c>
    </row>
    <row r="359" spans="1:5" x14ac:dyDescent="0.2">
      <c r="A359" s="47">
        <v>12025.082259999999</v>
      </c>
      <c r="B359" s="47">
        <v>32810.17525</v>
      </c>
      <c r="C359" s="47">
        <v>-379.42112300000002</v>
      </c>
      <c r="D359" s="36" t="s">
        <v>7</v>
      </c>
      <c r="E359" s="47">
        <v>9.66</v>
      </c>
    </row>
    <row r="360" spans="1:5" x14ac:dyDescent="0.2">
      <c r="A360" s="47">
        <v>12025.63277</v>
      </c>
      <c r="B360" s="47">
        <v>32810.249660000001</v>
      </c>
      <c r="C360" s="47">
        <v>-380.25262500000002</v>
      </c>
      <c r="D360" s="36" t="s">
        <v>7</v>
      </c>
      <c r="E360" s="47">
        <v>9.64</v>
      </c>
    </row>
    <row r="361" spans="1:5" x14ac:dyDescent="0.2">
      <c r="A361" s="47">
        <v>12026.183789999999</v>
      </c>
      <c r="B361" s="47">
        <v>32810.324379999998</v>
      </c>
      <c r="C361" s="47">
        <v>-381.08376500000003</v>
      </c>
      <c r="D361" s="36" t="s">
        <v>7</v>
      </c>
      <c r="E361" s="47">
        <v>10.75</v>
      </c>
    </row>
    <row r="362" spans="1:5" x14ac:dyDescent="0.2">
      <c r="A362" s="47">
        <v>12026.73532</v>
      </c>
      <c r="B362" s="47">
        <v>32810.399400000002</v>
      </c>
      <c r="C362" s="47">
        <v>-381.91454199999998</v>
      </c>
      <c r="D362" s="36" t="s">
        <v>7</v>
      </c>
      <c r="E362" s="47">
        <v>9.64</v>
      </c>
    </row>
    <row r="363" spans="1:5" x14ac:dyDescent="0.2">
      <c r="A363" s="47">
        <v>12027.287350000001</v>
      </c>
      <c r="B363" s="47">
        <v>32810.474719999998</v>
      </c>
      <c r="C363" s="47">
        <v>-382.744956</v>
      </c>
      <c r="D363" s="36" t="s">
        <v>7</v>
      </c>
      <c r="E363" s="47">
        <v>9.74</v>
      </c>
    </row>
    <row r="364" spans="1:5" x14ac:dyDescent="0.2">
      <c r="A364" s="47">
        <v>12038.995699999999</v>
      </c>
      <c r="B364" s="47">
        <v>32812.126279999997</v>
      </c>
      <c r="C364" s="47">
        <v>-400.09948200000002</v>
      </c>
      <c r="D364" s="36" t="s">
        <v>7</v>
      </c>
      <c r="E364" s="47">
        <v>9.7799999999999994</v>
      </c>
    </row>
    <row r="365" spans="1:5" x14ac:dyDescent="0.2">
      <c r="A365" s="47">
        <v>12039.55783</v>
      </c>
      <c r="B365" s="47">
        <v>32812.20736</v>
      </c>
      <c r="C365" s="47">
        <v>-400.92254600000001</v>
      </c>
      <c r="D365" s="36" t="s">
        <v>7</v>
      </c>
      <c r="E365" s="47">
        <v>9.23</v>
      </c>
    </row>
    <row r="366" spans="1:5" x14ac:dyDescent="0.2">
      <c r="A366" s="47">
        <v>12040.12002</v>
      </c>
      <c r="B366" s="47">
        <v>32812.28832</v>
      </c>
      <c r="C366" s="47">
        <v>-401.74557700000003</v>
      </c>
      <c r="D366" s="36" t="s">
        <v>7</v>
      </c>
      <c r="E366" s="47">
        <v>11.18</v>
      </c>
    </row>
    <row r="367" spans="1:5" x14ac:dyDescent="0.2">
      <c r="A367" s="47">
        <v>12040.682290000001</v>
      </c>
      <c r="B367" s="47">
        <v>32812.369149999999</v>
      </c>
      <c r="C367" s="47">
        <v>-402.56857500000001</v>
      </c>
      <c r="D367" s="36" t="s">
        <v>7</v>
      </c>
      <c r="E367" s="47">
        <v>11.77</v>
      </c>
    </row>
    <row r="368" spans="1:5" x14ac:dyDescent="0.2">
      <c r="A368" s="47">
        <v>12041.244619999999</v>
      </c>
      <c r="B368" s="47">
        <v>32812.449849999997</v>
      </c>
      <c r="C368" s="47">
        <v>-403.39154100000002</v>
      </c>
      <c r="D368" s="36" t="s">
        <v>7</v>
      </c>
      <c r="E368" s="47">
        <v>10.94</v>
      </c>
    </row>
    <row r="369" spans="1:5" x14ac:dyDescent="0.2">
      <c r="A369" s="47">
        <v>12053.06876</v>
      </c>
      <c r="B369" s="47">
        <v>32814.116000000002</v>
      </c>
      <c r="C369" s="47">
        <v>-420.66618499999998</v>
      </c>
      <c r="D369" s="36" t="s">
        <v>7</v>
      </c>
      <c r="E369" s="47">
        <v>10.78</v>
      </c>
    </row>
    <row r="370" spans="1:5" x14ac:dyDescent="0.2">
      <c r="A370" s="47">
        <v>12053.632530000001</v>
      </c>
      <c r="B370" s="47">
        <v>32814.19397</v>
      </c>
      <c r="C370" s="47">
        <v>-421.48842300000001</v>
      </c>
      <c r="D370" s="36" t="s">
        <v>7</v>
      </c>
      <c r="E370" s="47">
        <v>11.04</v>
      </c>
    </row>
    <row r="371" spans="1:5" x14ac:dyDescent="0.2">
      <c r="A371" s="47">
        <v>12054.196379999999</v>
      </c>
      <c r="B371" s="47">
        <v>32814.271820000002</v>
      </c>
      <c r="C371" s="47">
        <v>-422.31062700000001</v>
      </c>
      <c r="D371" s="36" t="s">
        <v>7</v>
      </c>
      <c r="E371" s="47">
        <v>12.44</v>
      </c>
    </row>
    <row r="372" spans="1:5" x14ac:dyDescent="0.2">
      <c r="A372" s="47">
        <v>12054.76029</v>
      </c>
      <c r="B372" s="47">
        <v>32814.349540000003</v>
      </c>
      <c r="C372" s="47">
        <v>-423.13279699999998</v>
      </c>
      <c r="D372" s="36" t="s">
        <v>7</v>
      </c>
      <c r="E372" s="47">
        <v>11.44</v>
      </c>
    </row>
    <row r="373" spans="1:5" x14ac:dyDescent="0.2">
      <c r="A373" s="47">
        <v>12055.3243</v>
      </c>
      <c r="B373" s="47">
        <v>32814.427109999997</v>
      </c>
      <c r="C373" s="47">
        <v>-423.95490999999998</v>
      </c>
      <c r="D373" s="36" t="s">
        <v>7</v>
      </c>
      <c r="E373" s="47">
        <v>12.02</v>
      </c>
    </row>
    <row r="374" spans="1:5" x14ac:dyDescent="0.2">
      <c r="A374" s="47">
        <v>12067.22171</v>
      </c>
      <c r="B374" s="47">
        <v>32815.999400000001</v>
      </c>
      <c r="C374" s="47">
        <v>-441.18794800000001</v>
      </c>
      <c r="D374" s="36" t="s">
        <v>7</v>
      </c>
      <c r="E374" s="47">
        <v>9.99</v>
      </c>
    </row>
    <row r="375" spans="1:5" x14ac:dyDescent="0.2">
      <c r="A375" s="47">
        <v>12067.790779999999</v>
      </c>
      <c r="B375" s="47">
        <v>32816.07157</v>
      </c>
      <c r="C375" s="47">
        <v>-442.00706400000001</v>
      </c>
      <c r="D375" s="36" t="s">
        <v>7</v>
      </c>
      <c r="E375" s="47">
        <v>10.029999999999999</v>
      </c>
    </row>
    <row r="376" spans="1:5" x14ac:dyDescent="0.2">
      <c r="A376" s="47">
        <v>12068.36008</v>
      </c>
      <c r="B376" s="47">
        <v>32816.143490000002</v>
      </c>
      <c r="C376" s="47">
        <v>-442.82604199999997</v>
      </c>
      <c r="D376" s="36" t="s">
        <v>7</v>
      </c>
      <c r="E376" s="47">
        <v>11.69</v>
      </c>
    </row>
    <row r="377" spans="1:5" x14ac:dyDescent="0.2">
      <c r="A377" s="47">
        <v>12068.929609999999</v>
      </c>
      <c r="B377" s="47">
        <v>32816.21516</v>
      </c>
      <c r="C377" s="47">
        <v>-443.644882</v>
      </c>
      <c r="D377" s="36" t="s">
        <v>7</v>
      </c>
      <c r="E377" s="47">
        <v>10.61</v>
      </c>
    </row>
    <row r="378" spans="1:5" x14ac:dyDescent="0.2">
      <c r="A378" s="47">
        <v>12069.49936</v>
      </c>
      <c r="B378" s="47">
        <v>32816.286590000003</v>
      </c>
      <c r="C378" s="47">
        <v>-444.46358500000002</v>
      </c>
      <c r="D378" s="36" t="s">
        <v>7</v>
      </c>
      <c r="E378" s="47">
        <v>10.25</v>
      </c>
    </row>
    <row r="379" spans="1:5" x14ac:dyDescent="0.2">
      <c r="A379" s="47">
        <v>12081.496569999999</v>
      </c>
      <c r="B379" s="47">
        <v>32817.769209999999</v>
      </c>
      <c r="C379" s="47">
        <v>-461.63532099999998</v>
      </c>
      <c r="D379" s="36" t="s">
        <v>7</v>
      </c>
      <c r="E379" s="47">
        <v>9.83</v>
      </c>
    </row>
    <row r="380" spans="1:5" x14ac:dyDescent="0.2">
      <c r="A380" s="47">
        <v>12082.068950000001</v>
      </c>
      <c r="B380" s="47">
        <v>32817.83986</v>
      </c>
      <c r="C380" s="47">
        <v>-462.45226400000001</v>
      </c>
      <c r="D380" s="36" t="s">
        <v>7</v>
      </c>
      <c r="E380" s="47">
        <v>10.79</v>
      </c>
    </row>
    <row r="381" spans="1:5" x14ac:dyDescent="0.2">
      <c r="A381" s="47">
        <v>12082.64141</v>
      </c>
      <c r="B381" s="47">
        <v>32817.910530000001</v>
      </c>
      <c r="C381" s="47">
        <v>-463.26914099999999</v>
      </c>
      <c r="D381" s="36" t="s">
        <v>7</v>
      </c>
      <c r="E381" s="47">
        <v>11.11</v>
      </c>
    </row>
    <row r="382" spans="1:5" x14ac:dyDescent="0.2">
      <c r="A382" s="47">
        <v>12083.21398</v>
      </c>
      <c r="B382" s="47">
        <v>32817.981200000002</v>
      </c>
      <c r="C382" s="47">
        <v>-464.08595000000003</v>
      </c>
      <c r="D382" s="36" t="s">
        <v>7</v>
      </c>
      <c r="E382" s="47">
        <v>8.77</v>
      </c>
    </row>
    <row r="383" spans="1:5" x14ac:dyDescent="0.2">
      <c r="A383" s="47">
        <v>12083.786630000001</v>
      </c>
      <c r="B383" s="47">
        <v>32818.051890000002</v>
      </c>
      <c r="C383" s="47">
        <v>-464.902693</v>
      </c>
      <c r="D383" s="36" t="s">
        <v>7</v>
      </c>
      <c r="E383" s="47">
        <v>10.67</v>
      </c>
    </row>
    <row r="384" spans="1:5" x14ac:dyDescent="0.2">
      <c r="A384" s="47">
        <v>11966.5658</v>
      </c>
      <c r="B384" s="47">
        <v>32781.173439999999</v>
      </c>
      <c r="C384" s="47">
        <v>-38.022114999999999</v>
      </c>
      <c r="D384" s="36" t="s">
        <v>8</v>
      </c>
      <c r="E384" s="47">
        <v>14.79</v>
      </c>
    </row>
    <row r="385" spans="1:5" x14ac:dyDescent="0.2">
      <c r="A385" s="47">
        <v>11967.242560000001</v>
      </c>
      <c r="B385" s="47">
        <v>32781.222609999997</v>
      </c>
      <c r="C385" s="47">
        <v>-38.756677000000003</v>
      </c>
      <c r="D385" s="36" t="s">
        <v>8</v>
      </c>
      <c r="E385" s="47">
        <v>14.47</v>
      </c>
    </row>
    <row r="386" spans="1:5" x14ac:dyDescent="0.2">
      <c r="A386" s="47">
        <v>11967.91971</v>
      </c>
      <c r="B386" s="47">
        <v>32781.271659999999</v>
      </c>
      <c r="C386" s="47">
        <v>-39.490881999999999</v>
      </c>
      <c r="D386" s="36" t="s">
        <v>8</v>
      </c>
      <c r="E386" s="47">
        <v>14.72</v>
      </c>
    </row>
    <row r="387" spans="1:5" x14ac:dyDescent="0.2">
      <c r="A387" s="47">
        <v>11968.59726</v>
      </c>
      <c r="B387" s="47">
        <v>32781.320570000003</v>
      </c>
      <c r="C387" s="47">
        <v>-40.224732000000003</v>
      </c>
      <c r="D387" s="36" t="s">
        <v>8</v>
      </c>
      <c r="E387" s="47">
        <v>15.08</v>
      </c>
    </row>
    <row r="388" spans="1:5" x14ac:dyDescent="0.2">
      <c r="A388" s="47">
        <v>11969.2752</v>
      </c>
      <c r="B388" s="47">
        <v>32781.369350000001</v>
      </c>
      <c r="C388" s="47">
        <v>-40.958226000000003</v>
      </c>
      <c r="D388" s="36" t="s">
        <v>8</v>
      </c>
      <c r="E388" s="47">
        <v>14.65</v>
      </c>
    </row>
    <row r="389" spans="1:5" x14ac:dyDescent="0.2">
      <c r="A389" s="47">
        <v>11983.633470000001</v>
      </c>
      <c r="B389" s="47">
        <v>32782.367570000002</v>
      </c>
      <c r="C389" s="47">
        <v>-56.249808999999999</v>
      </c>
      <c r="D389" s="36" t="s">
        <v>8</v>
      </c>
      <c r="E389" s="47">
        <v>14.77</v>
      </c>
    </row>
    <row r="390" spans="1:5" x14ac:dyDescent="0.2">
      <c r="A390" s="47">
        <v>11984.32411</v>
      </c>
      <c r="B390" s="47">
        <v>32782.413979999998</v>
      </c>
      <c r="C390" s="47">
        <v>-56.971513999999999</v>
      </c>
      <c r="D390" s="36" t="s">
        <v>8</v>
      </c>
      <c r="E390" s="47">
        <v>15.47</v>
      </c>
    </row>
    <row r="391" spans="1:5" x14ac:dyDescent="0.2">
      <c r="A391" s="47">
        <v>11985.0154</v>
      </c>
      <c r="B391" s="47">
        <v>32782.460290000003</v>
      </c>
      <c r="C391" s="47">
        <v>-57.692610999999999</v>
      </c>
      <c r="D391" s="36" t="s">
        <v>8</v>
      </c>
      <c r="E391" s="47">
        <v>14.97</v>
      </c>
    </row>
    <row r="392" spans="1:5" x14ac:dyDescent="0.2">
      <c r="A392" s="47">
        <v>11985.70732</v>
      </c>
      <c r="B392" s="47">
        <v>32782.506500000003</v>
      </c>
      <c r="C392" s="47">
        <v>-58.4131</v>
      </c>
      <c r="D392" s="36" t="s">
        <v>8</v>
      </c>
      <c r="E392" s="47">
        <v>15.58</v>
      </c>
    </row>
    <row r="393" spans="1:5" x14ac:dyDescent="0.2">
      <c r="A393" s="47">
        <v>11986.399890000001</v>
      </c>
      <c r="B393" s="47">
        <v>32782.552609999999</v>
      </c>
      <c r="C393" s="47">
        <v>-59.132980000000003</v>
      </c>
      <c r="D393" s="36" t="s">
        <v>8</v>
      </c>
      <c r="E393" s="47">
        <v>15.45</v>
      </c>
    </row>
    <row r="394" spans="1:5" x14ac:dyDescent="0.2">
      <c r="A394" s="47">
        <v>12001.08409</v>
      </c>
      <c r="B394" s="47">
        <v>32783.494409999999</v>
      </c>
      <c r="C394" s="47">
        <v>-74.115527999999998</v>
      </c>
      <c r="D394" s="36" t="s">
        <v>8</v>
      </c>
      <c r="E394" s="47">
        <v>14.6</v>
      </c>
    </row>
    <row r="395" spans="1:5" x14ac:dyDescent="0.2">
      <c r="A395" s="47">
        <v>12001.788490000001</v>
      </c>
      <c r="B395" s="47">
        <v>32783.537250000001</v>
      </c>
      <c r="C395" s="47">
        <v>-74.824040999999994</v>
      </c>
      <c r="D395" s="36" t="s">
        <v>8</v>
      </c>
      <c r="E395" s="47">
        <v>13.97</v>
      </c>
    </row>
    <row r="396" spans="1:5" x14ac:dyDescent="0.2">
      <c r="A396" s="47">
        <v>12002.49322</v>
      </c>
      <c r="B396" s="47">
        <v>32783.579850000002</v>
      </c>
      <c r="C396" s="47">
        <v>-75.532235</v>
      </c>
      <c r="D396" s="36" t="s">
        <v>8</v>
      </c>
      <c r="E396" s="47">
        <v>13.64</v>
      </c>
    </row>
    <row r="397" spans="1:5" x14ac:dyDescent="0.2">
      <c r="A397" s="47">
        <v>12003.19829</v>
      </c>
      <c r="B397" s="47">
        <v>32783.622199999998</v>
      </c>
      <c r="C397" s="47">
        <v>-76.240110999999999</v>
      </c>
      <c r="D397" s="36" t="s">
        <v>8</v>
      </c>
      <c r="E397" s="47">
        <v>14.23</v>
      </c>
    </row>
    <row r="398" spans="1:5" x14ac:dyDescent="0.2">
      <c r="A398" s="47">
        <v>12003.903689999999</v>
      </c>
      <c r="B398" s="47">
        <v>32783.66431</v>
      </c>
      <c r="C398" s="47">
        <v>-76.947667999999993</v>
      </c>
      <c r="D398" s="36" t="s">
        <v>8</v>
      </c>
      <c r="E398" s="47">
        <v>14.58</v>
      </c>
    </row>
    <row r="399" spans="1:5" x14ac:dyDescent="0.2">
      <c r="A399" s="47">
        <v>12018.787420000001</v>
      </c>
      <c r="B399" s="47">
        <v>32784.526109999999</v>
      </c>
      <c r="C399" s="47">
        <v>-91.737133999999998</v>
      </c>
      <c r="D399" s="36" t="s">
        <v>8</v>
      </c>
      <c r="E399" s="47">
        <v>13.32</v>
      </c>
    </row>
    <row r="400" spans="1:5" x14ac:dyDescent="0.2">
      <c r="A400" s="47">
        <v>12019.49892</v>
      </c>
      <c r="B400" s="47">
        <v>32784.570090000001</v>
      </c>
      <c r="C400" s="47">
        <v>-92.438451999999998</v>
      </c>
      <c r="D400" s="36" t="s">
        <v>8</v>
      </c>
      <c r="E400" s="47">
        <v>14.48</v>
      </c>
    </row>
    <row r="401" spans="1:5" x14ac:dyDescent="0.2">
      <c r="A401" s="47">
        <v>12020.210779999999</v>
      </c>
      <c r="B401" s="47">
        <v>32784.614090000003</v>
      </c>
      <c r="C401" s="47">
        <v>-93.139390000000006</v>
      </c>
      <c r="D401" s="36" t="s">
        <v>8</v>
      </c>
      <c r="E401" s="47">
        <v>12.87</v>
      </c>
    </row>
    <row r="402" spans="1:5" x14ac:dyDescent="0.2">
      <c r="A402" s="47">
        <v>12020.92302</v>
      </c>
      <c r="B402" s="47">
        <v>32784.65812</v>
      </c>
      <c r="C402" s="47">
        <v>-93.839946999999995</v>
      </c>
      <c r="D402" s="36" t="s">
        <v>8</v>
      </c>
      <c r="E402" s="47">
        <v>14.73</v>
      </c>
    </row>
    <row r="403" spans="1:5" x14ac:dyDescent="0.2">
      <c r="A403" s="47">
        <v>12021.635619999999</v>
      </c>
      <c r="B403" s="47">
        <v>32784.702160000001</v>
      </c>
      <c r="C403" s="47">
        <v>-94.540125000000003</v>
      </c>
      <c r="D403" s="36" t="s">
        <v>8</v>
      </c>
      <c r="E403" s="47">
        <v>14.16</v>
      </c>
    </row>
    <row r="404" spans="1:5" x14ac:dyDescent="0.2">
      <c r="A404" s="47">
        <v>12036.686079999999</v>
      </c>
      <c r="B404" s="47">
        <v>32785.632440000001</v>
      </c>
      <c r="C404" s="47">
        <v>-109.15566099999999</v>
      </c>
      <c r="D404" s="36" t="s">
        <v>8</v>
      </c>
      <c r="E404" s="47">
        <v>15.18</v>
      </c>
    </row>
    <row r="405" spans="1:5" x14ac:dyDescent="0.2">
      <c r="A405" s="47">
        <v>12037.40654</v>
      </c>
      <c r="B405" s="47">
        <v>32785.676930000001</v>
      </c>
      <c r="C405" s="47">
        <v>-109.847723</v>
      </c>
      <c r="D405" s="36" t="s">
        <v>8</v>
      </c>
      <c r="E405" s="47">
        <v>15.21</v>
      </c>
    </row>
    <row r="406" spans="1:5" x14ac:dyDescent="0.2">
      <c r="A406" s="47">
        <v>12038.12709</v>
      </c>
      <c r="B406" s="47">
        <v>32785.721389999999</v>
      </c>
      <c r="C406" s="47">
        <v>-110.53970200000001</v>
      </c>
      <c r="D406" s="36" t="s">
        <v>8</v>
      </c>
      <c r="E406" s="47">
        <v>13.96</v>
      </c>
    </row>
    <row r="407" spans="1:5" x14ac:dyDescent="0.2">
      <c r="A407" s="47">
        <v>12038.84772</v>
      </c>
      <c r="B407" s="47">
        <v>32785.765809999997</v>
      </c>
      <c r="C407" s="47">
        <v>-111.2316</v>
      </c>
      <c r="D407" s="36" t="s">
        <v>8</v>
      </c>
      <c r="E407" s="47">
        <v>14.89</v>
      </c>
    </row>
    <row r="408" spans="1:5" x14ac:dyDescent="0.2">
      <c r="A408" s="47">
        <v>12039.568429999999</v>
      </c>
      <c r="B408" s="47">
        <v>32785.810189999997</v>
      </c>
      <c r="C408" s="47">
        <v>-111.923416</v>
      </c>
      <c r="D408" s="36" t="s">
        <v>8</v>
      </c>
      <c r="E408" s="47">
        <v>13.7</v>
      </c>
    </row>
    <row r="409" spans="1:5" x14ac:dyDescent="0.2">
      <c r="A409" s="47">
        <v>12054.721939999999</v>
      </c>
      <c r="B409" s="47">
        <v>32786.733890000003</v>
      </c>
      <c r="C409" s="47">
        <v>-126.43263399999999</v>
      </c>
      <c r="D409" s="36" t="s">
        <v>8</v>
      </c>
      <c r="E409" s="47">
        <v>14.15</v>
      </c>
    </row>
    <row r="410" spans="1:5" x14ac:dyDescent="0.2">
      <c r="A410" s="47">
        <v>12055.44443</v>
      </c>
      <c r="B410" s="47">
        <v>32786.777479999997</v>
      </c>
      <c r="C410" s="47">
        <v>-127.122647</v>
      </c>
      <c r="D410" s="36" t="s">
        <v>8</v>
      </c>
      <c r="E410" s="47">
        <v>14.21</v>
      </c>
    </row>
    <row r="411" spans="1:5" x14ac:dyDescent="0.2">
      <c r="A411" s="47">
        <v>12056.16699</v>
      </c>
      <c r="B411" s="47">
        <v>32786.821029999999</v>
      </c>
      <c r="C411" s="47">
        <v>-127.812579</v>
      </c>
      <c r="D411" s="36" t="s">
        <v>8</v>
      </c>
      <c r="E411" s="47">
        <v>14.28</v>
      </c>
    </row>
    <row r="412" spans="1:5" x14ac:dyDescent="0.2">
      <c r="A412" s="47">
        <v>12056.88963</v>
      </c>
      <c r="B412" s="47">
        <v>32786.864549999998</v>
      </c>
      <c r="C412" s="47">
        <v>-128.50242800000001</v>
      </c>
      <c r="D412" s="36" t="s">
        <v>8</v>
      </c>
      <c r="E412" s="47">
        <v>14.62</v>
      </c>
    </row>
    <row r="413" spans="1:5" x14ac:dyDescent="0.2">
      <c r="A413" s="47">
        <v>12057.612359999999</v>
      </c>
      <c r="B413" s="47">
        <v>32786.908029999999</v>
      </c>
      <c r="C413" s="47">
        <v>-129.192195</v>
      </c>
      <c r="D413" s="36" t="s">
        <v>8</v>
      </c>
      <c r="E413" s="47">
        <v>14.41</v>
      </c>
    </row>
    <row r="414" spans="1:5" x14ac:dyDescent="0.2">
      <c r="A414" s="47">
        <v>12072.822</v>
      </c>
      <c r="B414" s="47">
        <v>32787.832179999998</v>
      </c>
      <c r="C414" s="47">
        <v>-143.642518</v>
      </c>
      <c r="D414" s="36" t="s">
        <v>8</v>
      </c>
      <c r="E414" s="47">
        <v>14.02</v>
      </c>
    </row>
    <row r="415" spans="1:5" x14ac:dyDescent="0.2">
      <c r="A415" s="47">
        <v>12073.54794</v>
      </c>
      <c r="B415" s="47">
        <v>32787.87689</v>
      </c>
      <c r="C415" s="47">
        <v>-144.32882900000001</v>
      </c>
      <c r="D415" s="36" t="s">
        <v>8</v>
      </c>
      <c r="E415" s="47">
        <v>13.62</v>
      </c>
    </row>
    <row r="416" spans="1:5" x14ac:dyDescent="0.2">
      <c r="A416" s="47">
        <v>12074.274020000001</v>
      </c>
      <c r="B416" s="47">
        <v>32787.92166</v>
      </c>
      <c r="C416" s="47">
        <v>-145.01497599999999</v>
      </c>
      <c r="D416" s="36" t="s">
        <v>8</v>
      </c>
      <c r="E416" s="47">
        <v>14.23</v>
      </c>
    </row>
    <row r="417" spans="1:5" x14ac:dyDescent="0.2">
      <c r="A417" s="47">
        <v>12075.000249999999</v>
      </c>
      <c r="B417" s="47">
        <v>32787.966489999999</v>
      </c>
      <c r="C417" s="47">
        <v>-145.70095900000001</v>
      </c>
      <c r="D417" s="36" t="s">
        <v>8</v>
      </c>
      <c r="E417" s="47">
        <v>14</v>
      </c>
    </row>
    <row r="418" spans="1:5" x14ac:dyDescent="0.2">
      <c r="A418" s="47">
        <v>12075.726650000001</v>
      </c>
      <c r="B418" s="47">
        <v>32788.011359999997</v>
      </c>
      <c r="C418" s="47">
        <v>-146.38676599999999</v>
      </c>
      <c r="D418" s="36" t="s">
        <v>8</v>
      </c>
      <c r="E418" s="47">
        <v>14.96</v>
      </c>
    </row>
    <row r="419" spans="1:5" x14ac:dyDescent="0.2">
      <c r="A419" s="47">
        <v>12091.03816</v>
      </c>
      <c r="B419" s="47">
        <v>32788.9182</v>
      </c>
      <c r="C419" s="47">
        <v>-160.730166</v>
      </c>
      <c r="D419" s="36" t="s">
        <v>8</v>
      </c>
      <c r="E419" s="47">
        <v>13.65</v>
      </c>
    </row>
    <row r="420" spans="1:5" x14ac:dyDescent="0.2">
      <c r="A420" s="47">
        <v>12091.77</v>
      </c>
      <c r="B420" s="47">
        <v>32788.95966</v>
      </c>
      <c r="C420" s="47">
        <v>-161.41037700000001</v>
      </c>
      <c r="D420" s="36" t="s">
        <v>8</v>
      </c>
      <c r="E420" s="47">
        <v>13.77</v>
      </c>
    </row>
    <row r="421" spans="1:5" x14ac:dyDescent="0.2">
      <c r="A421" s="47">
        <v>12092.50209</v>
      </c>
      <c r="B421" s="47">
        <v>32789.000970000001</v>
      </c>
      <c r="C421" s="47">
        <v>-162.09033199999999</v>
      </c>
      <c r="D421" s="36" t="s">
        <v>8</v>
      </c>
      <c r="E421" s="47">
        <v>12.4</v>
      </c>
    </row>
    <row r="422" spans="1:5" x14ac:dyDescent="0.2">
      <c r="A422" s="47">
        <v>12093.234420000001</v>
      </c>
      <c r="B422" s="47">
        <v>32789.042130000002</v>
      </c>
      <c r="C422" s="47">
        <v>-162.77002999999999</v>
      </c>
      <c r="D422" s="36" t="s">
        <v>8</v>
      </c>
      <c r="E422" s="47">
        <v>13.67</v>
      </c>
    </row>
    <row r="423" spans="1:5" x14ac:dyDescent="0.2">
      <c r="A423" s="47">
        <v>12093.96701</v>
      </c>
      <c r="B423" s="47">
        <v>32789.083129999999</v>
      </c>
      <c r="C423" s="47">
        <v>-163.44947300000001</v>
      </c>
      <c r="D423" s="36" t="s">
        <v>8</v>
      </c>
      <c r="E423" s="47">
        <v>13.73</v>
      </c>
    </row>
    <row r="424" spans="1:5" x14ac:dyDescent="0.2">
      <c r="A424" s="47">
        <v>12109.39342</v>
      </c>
      <c r="B424" s="47">
        <v>32789.970959999999</v>
      </c>
      <c r="C424" s="47">
        <v>-177.67042599999999</v>
      </c>
      <c r="D424" s="36" t="s">
        <v>8</v>
      </c>
      <c r="E424" s="47">
        <v>14.87</v>
      </c>
    </row>
    <row r="425" spans="1:5" x14ac:dyDescent="0.2">
      <c r="A425" s="47">
        <v>12110.129580000001</v>
      </c>
      <c r="B425" s="47">
        <v>32790.016380000001</v>
      </c>
      <c r="C425" s="47">
        <v>-178.345709</v>
      </c>
      <c r="D425" s="36" t="s">
        <v>8</v>
      </c>
      <c r="E425" s="47">
        <v>14.52</v>
      </c>
    </row>
    <row r="426" spans="1:5" x14ac:dyDescent="0.2">
      <c r="A426" s="47">
        <v>12110.86587</v>
      </c>
      <c r="B426" s="47">
        <v>32790.062109999999</v>
      </c>
      <c r="C426" s="47">
        <v>-179.02082200000001</v>
      </c>
      <c r="D426" s="36" t="s">
        <v>8</v>
      </c>
      <c r="E426" s="47">
        <v>13.21</v>
      </c>
    </row>
    <row r="427" spans="1:5" x14ac:dyDescent="0.2">
      <c r="A427" s="47">
        <v>12111.60231</v>
      </c>
      <c r="B427" s="47">
        <v>32790.108139999997</v>
      </c>
      <c r="C427" s="47">
        <v>-179.695764</v>
      </c>
      <c r="D427" s="36" t="s">
        <v>8</v>
      </c>
      <c r="E427" s="47">
        <v>13.86</v>
      </c>
    </row>
    <row r="428" spans="1:5" x14ac:dyDescent="0.2">
      <c r="A428" s="47">
        <v>12112.338879999999</v>
      </c>
      <c r="B428" s="47">
        <v>32790.154490000001</v>
      </c>
      <c r="C428" s="47">
        <v>-180.37053599999999</v>
      </c>
      <c r="D428" s="36" t="s">
        <v>8</v>
      </c>
      <c r="E428" s="47">
        <v>14.04</v>
      </c>
    </row>
    <row r="429" spans="1:5" x14ac:dyDescent="0.2">
      <c r="A429" s="47">
        <v>12474.706270000001</v>
      </c>
      <c r="B429" s="47">
        <v>32790.445809999997</v>
      </c>
      <c r="C429" s="47">
        <v>-486.56683199999998</v>
      </c>
      <c r="D429" s="36" t="s">
        <v>8</v>
      </c>
      <c r="E429" s="47">
        <v>12.25</v>
      </c>
    </row>
    <row r="430" spans="1:5" x14ac:dyDescent="0.2">
      <c r="A430" s="47">
        <v>12473.91216</v>
      </c>
      <c r="B430" s="47">
        <v>32790.492469999997</v>
      </c>
      <c r="C430" s="47">
        <v>-485.96084400000001</v>
      </c>
      <c r="D430" s="36" t="s">
        <v>8</v>
      </c>
      <c r="E430" s="47">
        <v>14.35</v>
      </c>
    </row>
    <row r="431" spans="1:5" x14ac:dyDescent="0.2">
      <c r="A431" s="47">
        <v>12473.118060000001</v>
      </c>
      <c r="B431" s="47">
        <v>32790.539129999997</v>
      </c>
      <c r="C431" s="47">
        <v>-485.35485499999999</v>
      </c>
      <c r="D431" s="36" t="s">
        <v>8</v>
      </c>
      <c r="E431" s="47">
        <v>10.85</v>
      </c>
    </row>
    <row r="432" spans="1:5" x14ac:dyDescent="0.2">
      <c r="A432" s="47">
        <v>12472.32396</v>
      </c>
      <c r="B432" s="47">
        <v>32790.585800000001</v>
      </c>
      <c r="C432" s="47">
        <v>-484.74886700000002</v>
      </c>
      <c r="D432" s="36" t="s">
        <v>8</v>
      </c>
      <c r="E432" s="47">
        <v>11.39</v>
      </c>
    </row>
    <row r="433" spans="1:5" x14ac:dyDescent="0.2">
      <c r="A433" s="47">
        <v>12471.529850000001</v>
      </c>
      <c r="B433" s="47">
        <v>32790.632460000001</v>
      </c>
      <c r="C433" s="47">
        <v>-484.14287899999999</v>
      </c>
      <c r="D433" s="36" t="s">
        <v>8</v>
      </c>
      <c r="E433" s="47">
        <v>13.55</v>
      </c>
    </row>
    <row r="434" spans="1:5" x14ac:dyDescent="0.2">
      <c r="A434" s="47">
        <v>12127.83395</v>
      </c>
      <c r="B434" s="47">
        <v>32791.250930000002</v>
      </c>
      <c r="C434" s="47">
        <v>-194.501699</v>
      </c>
      <c r="D434" s="36" t="s">
        <v>8</v>
      </c>
      <c r="E434" s="47">
        <v>12.32</v>
      </c>
    </row>
    <row r="435" spans="1:5" x14ac:dyDescent="0.2">
      <c r="A435" s="47">
        <v>12128.57267</v>
      </c>
      <c r="B435" s="47">
        <v>32791.31381</v>
      </c>
      <c r="C435" s="47">
        <v>-195.172765</v>
      </c>
      <c r="D435" s="36" t="s">
        <v>8</v>
      </c>
      <c r="E435" s="47">
        <v>12.02</v>
      </c>
    </row>
    <row r="436" spans="1:5" x14ac:dyDescent="0.2">
      <c r="A436" s="47">
        <v>12129.311460000001</v>
      </c>
      <c r="B436" s="47">
        <v>32791.377829999998</v>
      </c>
      <c r="C436" s="47">
        <v>-195.84366</v>
      </c>
      <c r="D436" s="36" t="s">
        <v>8</v>
      </c>
      <c r="E436" s="47">
        <v>14.19</v>
      </c>
    </row>
    <row r="437" spans="1:5" x14ac:dyDescent="0.2">
      <c r="A437" s="47">
        <v>12130.789199999999</v>
      </c>
      <c r="B437" s="47">
        <v>32791.509310000001</v>
      </c>
      <c r="C437" s="47">
        <v>-197.18492900000001</v>
      </c>
      <c r="D437" s="36" t="s">
        <v>8</v>
      </c>
      <c r="E437" s="47">
        <v>14.11</v>
      </c>
    </row>
    <row r="438" spans="1:5" x14ac:dyDescent="0.2">
      <c r="A438" s="47">
        <v>12454.853660000001</v>
      </c>
      <c r="B438" s="47">
        <v>32791.612370000003</v>
      </c>
      <c r="C438" s="47">
        <v>-471.41713900000002</v>
      </c>
      <c r="D438" s="36" t="s">
        <v>8</v>
      </c>
      <c r="E438" s="47">
        <v>11.02</v>
      </c>
    </row>
    <row r="439" spans="1:5" x14ac:dyDescent="0.2">
      <c r="A439" s="47">
        <v>12454.059440000001</v>
      </c>
      <c r="B439" s="47">
        <v>32791.658810000001</v>
      </c>
      <c r="C439" s="47">
        <v>-470.81128899999999</v>
      </c>
      <c r="D439" s="36" t="s">
        <v>8</v>
      </c>
      <c r="E439" s="47">
        <v>10.69</v>
      </c>
    </row>
    <row r="440" spans="1:5" x14ac:dyDescent="0.2">
      <c r="A440" s="47">
        <v>12453.265100000001</v>
      </c>
      <c r="B440" s="47">
        <v>32791.705020000001</v>
      </c>
      <c r="C440" s="47">
        <v>-470.205578</v>
      </c>
      <c r="D440" s="36" t="s">
        <v>8</v>
      </c>
      <c r="E440" s="47">
        <v>10.62</v>
      </c>
    </row>
    <row r="441" spans="1:5" x14ac:dyDescent="0.2">
      <c r="A441" s="47">
        <v>12452.47064</v>
      </c>
      <c r="B441" s="47">
        <v>32791.75101</v>
      </c>
      <c r="C441" s="47">
        <v>-469.60000500000001</v>
      </c>
      <c r="D441" s="36" t="s">
        <v>8</v>
      </c>
      <c r="E441" s="47">
        <v>12.33</v>
      </c>
    </row>
    <row r="442" spans="1:5" x14ac:dyDescent="0.2">
      <c r="A442" s="47">
        <v>12451.67606</v>
      </c>
      <c r="B442" s="47">
        <v>32791.796770000001</v>
      </c>
      <c r="C442" s="47">
        <v>-468.99457000000001</v>
      </c>
      <c r="D442" s="36" t="s">
        <v>8</v>
      </c>
      <c r="E442" s="47">
        <v>12.16</v>
      </c>
    </row>
    <row r="443" spans="1:5" x14ac:dyDescent="0.2">
      <c r="A443" s="47">
        <v>12434.96264</v>
      </c>
      <c r="B443" s="47">
        <v>32792.705600000001</v>
      </c>
      <c r="C443" s="47">
        <v>-456.31253400000003</v>
      </c>
      <c r="D443" s="36" t="s">
        <v>8</v>
      </c>
      <c r="E443" s="47">
        <v>11.64</v>
      </c>
    </row>
    <row r="444" spans="1:5" x14ac:dyDescent="0.2">
      <c r="A444" s="47">
        <v>12434.16546</v>
      </c>
      <c r="B444" s="47">
        <v>32792.74639</v>
      </c>
      <c r="C444" s="47">
        <v>-455.71015899999998</v>
      </c>
      <c r="D444" s="36" t="s">
        <v>8</v>
      </c>
      <c r="E444" s="47">
        <v>10.7</v>
      </c>
    </row>
    <row r="445" spans="1:5" x14ac:dyDescent="0.2">
      <c r="A445" s="47">
        <v>12433.368179999999</v>
      </c>
      <c r="B445" s="47">
        <v>32792.786959999998</v>
      </c>
      <c r="C445" s="47">
        <v>-455.10792500000002</v>
      </c>
      <c r="D445" s="36" t="s">
        <v>8</v>
      </c>
      <c r="E445" s="47">
        <v>10.43</v>
      </c>
    </row>
    <row r="446" spans="1:5" x14ac:dyDescent="0.2">
      <c r="A446" s="47">
        <v>12432.57077</v>
      </c>
      <c r="B446" s="47">
        <v>32792.827299999997</v>
      </c>
      <c r="C446" s="47">
        <v>-454.50583</v>
      </c>
      <c r="D446" s="36" t="s">
        <v>8</v>
      </c>
      <c r="E446" s="47">
        <v>10.119999999999999</v>
      </c>
    </row>
    <row r="447" spans="1:5" x14ac:dyDescent="0.2">
      <c r="A447" s="47">
        <v>12431.77325</v>
      </c>
      <c r="B447" s="47">
        <v>32792.867420000002</v>
      </c>
      <c r="C447" s="47">
        <v>-453.90387600000003</v>
      </c>
      <c r="D447" s="36" t="s">
        <v>8</v>
      </c>
      <c r="E447" s="47">
        <v>9.6300000000000008</v>
      </c>
    </row>
    <row r="448" spans="1:5" x14ac:dyDescent="0.2">
      <c r="A448" s="47">
        <v>12146.322899999999</v>
      </c>
      <c r="B448" s="47">
        <v>32793.093309999997</v>
      </c>
      <c r="C448" s="47">
        <v>-211.22717900000001</v>
      </c>
      <c r="D448" s="36" t="s">
        <v>8</v>
      </c>
      <c r="E448" s="47">
        <v>13.33</v>
      </c>
    </row>
    <row r="449" spans="1:5" x14ac:dyDescent="0.2">
      <c r="A449" s="47">
        <v>12147.064630000001</v>
      </c>
      <c r="B449" s="47">
        <v>32793.160759999999</v>
      </c>
      <c r="C449" s="47">
        <v>-211.89447699999999</v>
      </c>
      <c r="D449" s="36" t="s">
        <v>8</v>
      </c>
      <c r="E449" s="47">
        <v>13.86</v>
      </c>
    </row>
    <row r="450" spans="1:5" x14ac:dyDescent="0.2">
      <c r="A450" s="47">
        <v>12147.80665</v>
      </c>
      <c r="B450" s="47">
        <v>32793.225919999997</v>
      </c>
      <c r="C450" s="47">
        <v>-212.56168400000001</v>
      </c>
      <c r="D450" s="36" t="s">
        <v>8</v>
      </c>
      <c r="E450" s="47">
        <v>13.4</v>
      </c>
    </row>
    <row r="451" spans="1:5" x14ac:dyDescent="0.2">
      <c r="A451" s="47">
        <v>12148.548940000001</v>
      </c>
      <c r="B451" s="47">
        <v>32793.288789999999</v>
      </c>
      <c r="C451" s="47">
        <v>-213.22879699999999</v>
      </c>
      <c r="D451" s="36" t="s">
        <v>8</v>
      </c>
      <c r="E451" s="47">
        <v>12.86</v>
      </c>
    </row>
    <row r="452" spans="1:5" x14ac:dyDescent="0.2">
      <c r="A452" s="47">
        <v>12149.291520000001</v>
      </c>
      <c r="B452" s="47">
        <v>32793.34938</v>
      </c>
      <c r="C452" s="47">
        <v>-213.89581200000001</v>
      </c>
      <c r="D452" s="36" t="s">
        <v>8</v>
      </c>
      <c r="E452" s="47">
        <v>14.05</v>
      </c>
    </row>
    <row r="453" spans="1:5" x14ac:dyDescent="0.2">
      <c r="A453" s="47">
        <v>12415.04429</v>
      </c>
      <c r="B453" s="47">
        <v>32793.730620000002</v>
      </c>
      <c r="C453" s="47">
        <v>-441.23911800000002</v>
      </c>
      <c r="D453" s="36" t="s">
        <v>8</v>
      </c>
      <c r="E453" s="47">
        <v>11.5</v>
      </c>
    </row>
    <row r="454" spans="1:5" x14ac:dyDescent="0.2">
      <c r="A454" s="47">
        <v>12414.24879</v>
      </c>
      <c r="B454" s="47">
        <v>32793.77306</v>
      </c>
      <c r="C454" s="47">
        <v>-440.63464399999998</v>
      </c>
      <c r="D454" s="36" t="s">
        <v>8</v>
      </c>
      <c r="E454" s="47">
        <v>10.64</v>
      </c>
    </row>
    <row r="455" spans="1:5" x14ac:dyDescent="0.2">
      <c r="A455" s="47">
        <v>12413.4534</v>
      </c>
      <c r="B455" s="47">
        <v>32793.815620000001</v>
      </c>
      <c r="C455" s="47">
        <v>-440.03004399999998</v>
      </c>
      <c r="D455" s="36" t="s">
        <v>8</v>
      </c>
      <c r="E455" s="47">
        <v>11.5</v>
      </c>
    </row>
    <row r="456" spans="1:5" x14ac:dyDescent="0.2">
      <c r="A456" s="47">
        <v>12412.65811</v>
      </c>
      <c r="B456" s="47">
        <v>32793.8583</v>
      </c>
      <c r="C456" s="47">
        <v>-439.425318</v>
      </c>
      <c r="D456" s="36" t="s">
        <v>8</v>
      </c>
      <c r="E456" s="47">
        <v>11.39</v>
      </c>
    </row>
    <row r="457" spans="1:5" x14ac:dyDescent="0.2">
      <c r="A457" s="47">
        <v>12411.862929999999</v>
      </c>
      <c r="B457" s="47">
        <v>32793.901100000003</v>
      </c>
      <c r="C457" s="47">
        <v>-438.82046500000001</v>
      </c>
      <c r="D457" s="36" t="s">
        <v>8</v>
      </c>
      <c r="E457" s="47">
        <v>11.8</v>
      </c>
    </row>
    <row r="458" spans="1:5" x14ac:dyDescent="0.2">
      <c r="A458" s="47">
        <v>12164.936659999999</v>
      </c>
      <c r="B458" s="47">
        <v>32794.169220000003</v>
      </c>
      <c r="C458" s="47">
        <v>-227.878467</v>
      </c>
      <c r="D458" s="36" t="s">
        <v>8</v>
      </c>
      <c r="E458" s="47">
        <v>13.64</v>
      </c>
    </row>
    <row r="459" spans="1:5" x14ac:dyDescent="0.2">
      <c r="A459" s="47">
        <v>12165.68255</v>
      </c>
      <c r="B459" s="47">
        <v>32794.202140000001</v>
      </c>
      <c r="C459" s="47">
        <v>-228.54371499999999</v>
      </c>
      <c r="D459" s="36" t="s">
        <v>8</v>
      </c>
      <c r="E459" s="47">
        <v>13.67</v>
      </c>
    </row>
    <row r="460" spans="1:5" x14ac:dyDescent="0.2">
      <c r="A460" s="47">
        <v>12166.42842</v>
      </c>
      <c r="B460" s="47">
        <v>32794.235710000001</v>
      </c>
      <c r="C460" s="47">
        <v>-229.20896500000001</v>
      </c>
      <c r="D460" s="36" t="s">
        <v>8</v>
      </c>
      <c r="E460" s="47">
        <v>13.44</v>
      </c>
    </row>
    <row r="461" spans="1:5" x14ac:dyDescent="0.2">
      <c r="A461" s="47">
        <v>12167.17425</v>
      </c>
      <c r="B461" s="47">
        <v>32794.269950000002</v>
      </c>
      <c r="C461" s="47">
        <v>-229.87421499999999</v>
      </c>
      <c r="D461" s="36" t="s">
        <v>8</v>
      </c>
      <c r="E461" s="47">
        <v>14.52</v>
      </c>
    </row>
    <row r="462" spans="1:5" x14ac:dyDescent="0.2">
      <c r="A462" s="47">
        <v>12167.92006</v>
      </c>
      <c r="B462" s="47">
        <v>32794.304839999997</v>
      </c>
      <c r="C462" s="47">
        <v>-230.53946500000001</v>
      </c>
      <c r="D462" s="36" t="s">
        <v>8</v>
      </c>
      <c r="E462" s="47">
        <v>13.48</v>
      </c>
    </row>
    <row r="463" spans="1:5" x14ac:dyDescent="0.2">
      <c r="A463" s="47">
        <v>12395.17016</v>
      </c>
      <c r="B463" s="47">
        <v>32794.793519999999</v>
      </c>
      <c r="C463" s="47">
        <v>-426.11006300000003</v>
      </c>
      <c r="D463" s="36" t="s">
        <v>8</v>
      </c>
      <c r="E463" s="47">
        <v>10.16</v>
      </c>
    </row>
    <row r="464" spans="1:5" x14ac:dyDescent="0.2">
      <c r="A464" s="47">
        <v>12394.374309999999</v>
      </c>
      <c r="B464" s="47">
        <v>32794.833270000003</v>
      </c>
      <c r="C464" s="47">
        <v>-425.50587400000001</v>
      </c>
      <c r="D464" s="36" t="s">
        <v>8</v>
      </c>
      <c r="E464" s="47">
        <v>10.16</v>
      </c>
    </row>
    <row r="465" spans="1:5" x14ac:dyDescent="0.2">
      <c r="A465" s="47">
        <v>12393.57834</v>
      </c>
      <c r="B465" s="47">
        <v>32794.872689999997</v>
      </c>
      <c r="C465" s="47">
        <v>-424.90182399999998</v>
      </c>
      <c r="D465" s="36" t="s">
        <v>8</v>
      </c>
      <c r="E465" s="47">
        <v>11.03</v>
      </c>
    </row>
    <row r="466" spans="1:5" x14ac:dyDescent="0.2">
      <c r="A466" s="47">
        <v>12392.78225</v>
      </c>
      <c r="B466" s="47">
        <v>32794.911800000002</v>
      </c>
      <c r="C466" s="47">
        <v>-424.29791299999999</v>
      </c>
      <c r="D466" s="36" t="s">
        <v>8</v>
      </c>
      <c r="E466" s="47">
        <v>10.95</v>
      </c>
    </row>
    <row r="467" spans="1:5" x14ac:dyDescent="0.2">
      <c r="A467" s="47">
        <v>12391.98604</v>
      </c>
      <c r="B467" s="47">
        <v>32794.95059</v>
      </c>
      <c r="C467" s="47">
        <v>-423.694142</v>
      </c>
      <c r="D467" s="36" t="s">
        <v>8</v>
      </c>
      <c r="E467" s="47">
        <v>10.52</v>
      </c>
    </row>
    <row r="468" spans="1:5" x14ac:dyDescent="0.2">
      <c r="A468" s="47">
        <v>12183.57605</v>
      </c>
      <c r="B468" s="47">
        <v>32795.124129999997</v>
      </c>
      <c r="C468" s="47">
        <v>-244.51142899999999</v>
      </c>
      <c r="D468" s="36" t="s">
        <v>8</v>
      </c>
      <c r="E468" s="47">
        <v>12.88</v>
      </c>
    </row>
    <row r="469" spans="1:5" x14ac:dyDescent="0.2">
      <c r="A469" s="47">
        <v>12185.812529999999</v>
      </c>
      <c r="B469" s="47">
        <v>32795.219700000001</v>
      </c>
      <c r="C469" s="47">
        <v>-246.508681</v>
      </c>
      <c r="D469" s="36" t="s">
        <v>8</v>
      </c>
      <c r="E469" s="47">
        <v>12.59</v>
      </c>
    </row>
    <row r="470" spans="1:5" x14ac:dyDescent="0.2">
      <c r="A470" s="47">
        <v>12186.55803</v>
      </c>
      <c r="B470" s="47">
        <v>32795.249230000001</v>
      </c>
      <c r="C470" s="47">
        <v>-247.17452599999999</v>
      </c>
      <c r="D470" s="36" t="s">
        <v>8</v>
      </c>
      <c r="E470" s="47">
        <v>13.07</v>
      </c>
    </row>
    <row r="471" spans="1:5" x14ac:dyDescent="0.2">
      <c r="A471" s="47">
        <v>12202.213610000001</v>
      </c>
      <c r="B471" s="47">
        <v>32795.608560000001</v>
      </c>
      <c r="C471" s="47">
        <v>-261.16577100000001</v>
      </c>
      <c r="D471" s="36" t="s">
        <v>8</v>
      </c>
      <c r="E471" s="47">
        <v>13.78</v>
      </c>
    </row>
    <row r="472" spans="1:5" x14ac:dyDescent="0.2">
      <c r="A472" s="47">
        <v>12202.95931</v>
      </c>
      <c r="B472" s="47">
        <v>32795.617819999999</v>
      </c>
      <c r="C472" s="47">
        <v>-261.83198499999997</v>
      </c>
      <c r="D472" s="36" t="s">
        <v>8</v>
      </c>
      <c r="E472" s="47">
        <v>13.05</v>
      </c>
    </row>
    <row r="473" spans="1:5" x14ac:dyDescent="0.2">
      <c r="A473" s="47">
        <v>12203.705089999999</v>
      </c>
      <c r="B473" s="47">
        <v>32795.627339999999</v>
      </c>
      <c r="C473" s="47">
        <v>-262.49811299999999</v>
      </c>
      <c r="D473" s="36" t="s">
        <v>8</v>
      </c>
      <c r="E473" s="47">
        <v>12.51</v>
      </c>
    </row>
    <row r="474" spans="1:5" x14ac:dyDescent="0.2">
      <c r="A474" s="47">
        <v>12204.450940000001</v>
      </c>
      <c r="B474" s="47">
        <v>32795.637119999999</v>
      </c>
      <c r="C474" s="47">
        <v>-263.164154</v>
      </c>
      <c r="D474" s="36" t="s">
        <v>8</v>
      </c>
      <c r="E474" s="47">
        <v>12.45</v>
      </c>
    </row>
    <row r="475" spans="1:5" x14ac:dyDescent="0.2">
      <c r="A475" s="47">
        <v>12205.19686</v>
      </c>
      <c r="B475" s="47">
        <v>32795.64716</v>
      </c>
      <c r="C475" s="47">
        <v>-263.830108</v>
      </c>
      <c r="D475" s="36" t="s">
        <v>8</v>
      </c>
      <c r="E475" s="47">
        <v>13.03</v>
      </c>
    </row>
    <row r="476" spans="1:5" x14ac:dyDescent="0.2">
      <c r="A476" s="47">
        <v>12375.268260000001</v>
      </c>
      <c r="B476" s="47">
        <v>32795.690799999997</v>
      </c>
      <c r="C476" s="47">
        <v>-411.00706500000001</v>
      </c>
      <c r="D476" s="36" t="s">
        <v>8</v>
      </c>
      <c r="E476" s="47">
        <v>10.49</v>
      </c>
    </row>
    <row r="477" spans="1:5" x14ac:dyDescent="0.2">
      <c r="A477" s="47">
        <v>12374.4781</v>
      </c>
      <c r="B477" s="47">
        <v>32795.722390000003</v>
      </c>
      <c r="C477" s="47">
        <v>-410.394972</v>
      </c>
      <c r="D477" s="36" t="s">
        <v>8</v>
      </c>
      <c r="E477" s="47">
        <v>10.31</v>
      </c>
    </row>
    <row r="478" spans="1:5" x14ac:dyDescent="0.2">
      <c r="A478" s="47">
        <v>12373.68893</v>
      </c>
      <c r="B478" s="47">
        <v>32795.753640000003</v>
      </c>
      <c r="C478" s="47">
        <v>-409.78160000000003</v>
      </c>
      <c r="D478" s="36" t="s">
        <v>8</v>
      </c>
      <c r="E478" s="47">
        <v>10.73</v>
      </c>
    </row>
    <row r="479" spans="1:5" x14ac:dyDescent="0.2">
      <c r="A479" s="47">
        <v>12372.900729999999</v>
      </c>
      <c r="B479" s="47">
        <v>32795.784549999997</v>
      </c>
      <c r="C479" s="47">
        <v>-409.16695299999998</v>
      </c>
      <c r="D479" s="36" t="s">
        <v>8</v>
      </c>
      <c r="E479" s="47">
        <v>10.82</v>
      </c>
    </row>
    <row r="480" spans="1:5" x14ac:dyDescent="0.2">
      <c r="A480" s="47">
        <v>12372.113520000001</v>
      </c>
      <c r="B480" s="47">
        <v>32795.815119999999</v>
      </c>
      <c r="C480" s="47">
        <v>-408.55103200000002</v>
      </c>
      <c r="D480" s="36" t="s">
        <v>8</v>
      </c>
      <c r="E480" s="47">
        <v>11.11</v>
      </c>
    </row>
    <row r="481" spans="1:5" x14ac:dyDescent="0.2">
      <c r="A481" s="47">
        <v>12220.878189999999</v>
      </c>
      <c r="B481" s="47">
        <v>32795.918539999999</v>
      </c>
      <c r="C481" s="47">
        <v>-277.79510199999999</v>
      </c>
      <c r="D481" s="36" t="s">
        <v>8</v>
      </c>
      <c r="E481" s="47">
        <v>11.41</v>
      </c>
    </row>
    <row r="482" spans="1:5" x14ac:dyDescent="0.2">
      <c r="A482" s="47">
        <v>12221.62572</v>
      </c>
      <c r="B482" s="47">
        <v>32795.93434</v>
      </c>
      <c r="C482" s="47">
        <v>-278.45914199999999</v>
      </c>
      <c r="D482" s="36" t="s">
        <v>8</v>
      </c>
      <c r="E482" s="47">
        <v>13.17</v>
      </c>
    </row>
    <row r="483" spans="1:5" x14ac:dyDescent="0.2">
      <c r="A483" s="47">
        <v>12222.373320000001</v>
      </c>
      <c r="B483" s="47">
        <v>32795.950409999998</v>
      </c>
      <c r="C483" s="47">
        <v>-279.12309499999998</v>
      </c>
      <c r="D483" s="36" t="s">
        <v>8</v>
      </c>
      <c r="E483" s="47">
        <v>13.3</v>
      </c>
    </row>
    <row r="484" spans="1:5" x14ac:dyDescent="0.2">
      <c r="A484" s="47">
        <v>12223.12096</v>
      </c>
      <c r="B484" s="47">
        <v>32795.96686</v>
      </c>
      <c r="C484" s="47">
        <v>-279.786992</v>
      </c>
      <c r="D484" s="36" t="s">
        <v>8</v>
      </c>
      <c r="E484" s="47">
        <v>13.11</v>
      </c>
    </row>
    <row r="485" spans="1:5" x14ac:dyDescent="0.2">
      <c r="A485" s="47">
        <v>12223.868630000001</v>
      </c>
      <c r="B485" s="47">
        <v>32795.983749999999</v>
      </c>
      <c r="C485" s="47">
        <v>-280.45084600000001</v>
      </c>
      <c r="D485" s="36" t="s">
        <v>8</v>
      </c>
      <c r="E485" s="47">
        <v>13.94</v>
      </c>
    </row>
    <row r="486" spans="1:5" x14ac:dyDescent="0.2">
      <c r="A486" s="47">
        <v>12355.803550000001</v>
      </c>
      <c r="B486" s="47">
        <v>32796.38955</v>
      </c>
      <c r="C486" s="47">
        <v>-395.33666199999999</v>
      </c>
      <c r="D486" s="36" t="s">
        <v>8</v>
      </c>
      <c r="E486" s="47">
        <v>11.4</v>
      </c>
    </row>
    <row r="487" spans="1:5" x14ac:dyDescent="0.2">
      <c r="A487" s="47">
        <v>12355.034879999999</v>
      </c>
      <c r="B487" s="47">
        <v>32796.41721</v>
      </c>
      <c r="C487" s="47">
        <v>-394.69761599999998</v>
      </c>
      <c r="D487" s="36" t="s">
        <v>8</v>
      </c>
      <c r="E487" s="47">
        <v>11.79</v>
      </c>
    </row>
    <row r="488" spans="1:5" x14ac:dyDescent="0.2">
      <c r="A488" s="47">
        <v>12239.57584</v>
      </c>
      <c r="B488" s="47">
        <v>32796.440329999998</v>
      </c>
      <c r="C488" s="47">
        <v>-294.38181300000002</v>
      </c>
      <c r="D488" s="36" t="s">
        <v>8</v>
      </c>
      <c r="E488" s="47">
        <v>12.49</v>
      </c>
    </row>
    <row r="489" spans="1:5" x14ac:dyDescent="0.2">
      <c r="A489" s="47">
        <v>12354.26663</v>
      </c>
      <c r="B489" s="47">
        <v>32796.445290000003</v>
      </c>
      <c r="C489" s="47">
        <v>-394.05807800000002</v>
      </c>
      <c r="D489" s="36" t="s">
        <v>8</v>
      </c>
      <c r="E489" s="47">
        <v>11.46</v>
      </c>
    </row>
    <row r="490" spans="1:5" x14ac:dyDescent="0.2">
      <c r="A490" s="47">
        <v>12240.32409</v>
      </c>
      <c r="B490" s="47">
        <v>32796.466919999999</v>
      </c>
      <c r="C490" s="47">
        <v>-295.04470700000002</v>
      </c>
      <c r="D490" s="36" t="s">
        <v>8</v>
      </c>
      <c r="E490" s="47">
        <v>14.52</v>
      </c>
    </row>
    <row r="491" spans="1:5" x14ac:dyDescent="0.2">
      <c r="A491" s="47">
        <v>12353.498809999999</v>
      </c>
      <c r="B491" s="47">
        <v>32796.4738</v>
      </c>
      <c r="C491" s="47">
        <v>-393.418046</v>
      </c>
      <c r="D491" s="36" t="s">
        <v>8</v>
      </c>
      <c r="E491" s="47">
        <v>11.56</v>
      </c>
    </row>
    <row r="492" spans="1:5" x14ac:dyDescent="0.2">
      <c r="A492" s="47">
        <v>12241.07235</v>
      </c>
      <c r="B492" s="47">
        <v>32796.493949999996</v>
      </c>
      <c r="C492" s="47">
        <v>-295.70755500000001</v>
      </c>
      <c r="D492" s="36" t="s">
        <v>8</v>
      </c>
      <c r="E492" s="47">
        <v>13.62</v>
      </c>
    </row>
    <row r="493" spans="1:5" x14ac:dyDescent="0.2">
      <c r="A493" s="47">
        <v>12352.73142</v>
      </c>
      <c r="B493" s="47">
        <v>32796.502740000004</v>
      </c>
      <c r="C493" s="47">
        <v>-392.77752199999998</v>
      </c>
      <c r="D493" s="36" t="s">
        <v>8</v>
      </c>
      <c r="E493" s="47">
        <v>11.88</v>
      </c>
    </row>
    <row r="494" spans="1:5" x14ac:dyDescent="0.2">
      <c r="A494" s="47">
        <v>12241.82064</v>
      </c>
      <c r="B494" s="47">
        <v>32796.521419999997</v>
      </c>
      <c r="C494" s="47">
        <v>-296.37035700000001</v>
      </c>
      <c r="D494" s="36" t="s">
        <v>8</v>
      </c>
      <c r="E494" s="47">
        <v>14.48</v>
      </c>
    </row>
    <row r="495" spans="1:5" x14ac:dyDescent="0.2">
      <c r="A495" s="47">
        <v>12242.568960000001</v>
      </c>
      <c r="B495" s="47">
        <v>32796.549330000002</v>
      </c>
      <c r="C495" s="47">
        <v>-297.03311400000001</v>
      </c>
      <c r="D495" s="36" t="s">
        <v>8</v>
      </c>
      <c r="E495" s="47">
        <v>14.24</v>
      </c>
    </row>
    <row r="496" spans="1:5" x14ac:dyDescent="0.2">
      <c r="A496" s="47">
        <v>12258.279769999999</v>
      </c>
      <c r="B496" s="47">
        <v>32797.124779999998</v>
      </c>
      <c r="C496" s="47">
        <v>-310.95570600000002</v>
      </c>
      <c r="D496" s="36" t="s">
        <v>8</v>
      </c>
      <c r="E496" s="47">
        <v>12.01</v>
      </c>
    </row>
    <row r="497" spans="1:5" x14ac:dyDescent="0.2">
      <c r="A497" s="47">
        <v>12259.02757</v>
      </c>
      <c r="B497" s="47">
        <v>32797.149899999997</v>
      </c>
      <c r="C497" s="47">
        <v>-311.61914899999999</v>
      </c>
      <c r="D497" s="36" t="s">
        <v>8</v>
      </c>
      <c r="E497" s="47">
        <v>12.71</v>
      </c>
    </row>
    <row r="498" spans="1:5" x14ac:dyDescent="0.2">
      <c r="A498" s="47">
        <v>12259.77535</v>
      </c>
      <c r="B498" s="47">
        <v>32797.174800000001</v>
      </c>
      <c r="C498" s="47">
        <v>-312.28263399999997</v>
      </c>
      <c r="D498" s="36" t="s">
        <v>8</v>
      </c>
      <c r="E498" s="47">
        <v>12.45</v>
      </c>
    </row>
    <row r="499" spans="1:5" x14ac:dyDescent="0.2">
      <c r="A499" s="47">
        <v>12260.523090000001</v>
      </c>
      <c r="B499" s="47">
        <v>32797.199480000003</v>
      </c>
      <c r="C499" s="47">
        <v>-312.94616300000001</v>
      </c>
      <c r="D499" s="36" t="s">
        <v>8</v>
      </c>
      <c r="E499" s="47">
        <v>11.77</v>
      </c>
    </row>
    <row r="500" spans="1:5" x14ac:dyDescent="0.2">
      <c r="A500" s="47">
        <v>12336.71552</v>
      </c>
      <c r="B500" s="47">
        <v>32797.209159999999</v>
      </c>
      <c r="C500" s="47">
        <v>-379.21351299999998</v>
      </c>
      <c r="D500" s="36" t="s">
        <v>8</v>
      </c>
      <c r="E500" s="47">
        <v>12.36</v>
      </c>
    </row>
    <row r="501" spans="1:5" x14ac:dyDescent="0.2">
      <c r="A501" s="47">
        <v>12261.27081</v>
      </c>
      <c r="B501" s="47">
        <v>32797.22395</v>
      </c>
      <c r="C501" s="47">
        <v>-313.609734</v>
      </c>
      <c r="D501" s="36" t="s">
        <v>8</v>
      </c>
      <c r="E501" s="47">
        <v>13.34</v>
      </c>
    </row>
    <row r="502" spans="1:5" x14ac:dyDescent="0.2">
      <c r="A502" s="47">
        <v>12335.95724</v>
      </c>
      <c r="B502" s="47">
        <v>32797.246330000002</v>
      </c>
      <c r="C502" s="47">
        <v>-378.56264599999997</v>
      </c>
      <c r="D502" s="36" t="s">
        <v>8</v>
      </c>
      <c r="E502" s="47">
        <v>11.98</v>
      </c>
    </row>
    <row r="503" spans="1:5" x14ac:dyDescent="0.2">
      <c r="A503" s="47">
        <v>12335.19901</v>
      </c>
      <c r="B503" s="47">
        <v>32797.282749999998</v>
      </c>
      <c r="C503" s="47">
        <v>-377.91168399999998</v>
      </c>
      <c r="D503" s="36" t="s">
        <v>8</v>
      </c>
      <c r="E503" s="47">
        <v>12.06</v>
      </c>
    </row>
    <row r="504" spans="1:5" x14ac:dyDescent="0.2">
      <c r="A504" s="47">
        <v>12334.44081</v>
      </c>
      <c r="B504" s="47">
        <v>32797.318420000003</v>
      </c>
      <c r="C504" s="47">
        <v>-377.26062999999999</v>
      </c>
      <c r="D504" s="36" t="s">
        <v>8</v>
      </c>
      <c r="E504" s="47">
        <v>11.85</v>
      </c>
    </row>
    <row r="505" spans="1:5" x14ac:dyDescent="0.2">
      <c r="A505" s="47">
        <v>12333.68267</v>
      </c>
      <c r="B505" s="47">
        <v>32797.353340000001</v>
      </c>
      <c r="C505" s="47">
        <v>-376.60948400000001</v>
      </c>
      <c r="D505" s="36" t="s">
        <v>8</v>
      </c>
      <c r="E505" s="47">
        <v>12</v>
      </c>
    </row>
    <row r="506" spans="1:5" x14ac:dyDescent="0.2">
      <c r="A506" s="47">
        <v>12276.99005</v>
      </c>
      <c r="B506" s="47">
        <v>32797.683109999998</v>
      </c>
      <c r="C506" s="47">
        <v>-327.52707500000002</v>
      </c>
      <c r="D506" s="36" t="s">
        <v>8</v>
      </c>
      <c r="E506" s="47">
        <v>11.2</v>
      </c>
    </row>
    <row r="507" spans="1:5" x14ac:dyDescent="0.2">
      <c r="A507" s="47">
        <v>12277.74092</v>
      </c>
      <c r="B507" s="47">
        <v>32797.702089999999</v>
      </c>
      <c r="C507" s="47">
        <v>-328.187252</v>
      </c>
      <c r="D507" s="36" t="s">
        <v>8</v>
      </c>
      <c r="E507" s="47">
        <v>11.62</v>
      </c>
    </row>
    <row r="508" spans="1:5" x14ac:dyDescent="0.2">
      <c r="A508" s="47">
        <v>12278.492039999999</v>
      </c>
      <c r="B508" s="47">
        <v>32797.720800000003</v>
      </c>
      <c r="C508" s="47">
        <v>-328.84715499999999</v>
      </c>
      <c r="D508" s="36" t="s">
        <v>8</v>
      </c>
      <c r="E508" s="47">
        <v>11.91</v>
      </c>
    </row>
    <row r="509" spans="1:5" x14ac:dyDescent="0.2">
      <c r="A509" s="47">
        <v>12279.243409999999</v>
      </c>
      <c r="B509" s="47">
        <v>32797.739249999999</v>
      </c>
      <c r="C509" s="47">
        <v>-329.50678299999998</v>
      </c>
      <c r="D509" s="36" t="s">
        <v>8</v>
      </c>
      <c r="E509" s="47">
        <v>12.52</v>
      </c>
    </row>
    <row r="510" spans="1:5" x14ac:dyDescent="0.2">
      <c r="A510" s="47">
        <v>12279.99502</v>
      </c>
      <c r="B510" s="47">
        <v>32797.757420000002</v>
      </c>
      <c r="C510" s="47">
        <v>-330.166135</v>
      </c>
      <c r="D510" s="36" t="s">
        <v>8</v>
      </c>
      <c r="E510" s="47">
        <v>11.28</v>
      </c>
    </row>
    <row r="511" spans="1:5" x14ac:dyDescent="0.2">
      <c r="A511" s="47">
        <v>12317.7726</v>
      </c>
      <c r="B511" s="47">
        <v>32797.912900000003</v>
      </c>
      <c r="C511" s="47">
        <v>-362.91469599999999</v>
      </c>
      <c r="D511" s="36" t="s">
        <v>8</v>
      </c>
      <c r="E511" s="47">
        <v>12.25</v>
      </c>
    </row>
    <row r="512" spans="1:5" x14ac:dyDescent="0.2">
      <c r="A512" s="47">
        <v>12317.01554</v>
      </c>
      <c r="B512" s="47">
        <v>32797.931270000001</v>
      </c>
      <c r="C512" s="47">
        <v>-362.26160900000002</v>
      </c>
      <c r="D512" s="36" t="s">
        <v>8</v>
      </c>
      <c r="E512" s="47">
        <v>11.5</v>
      </c>
    </row>
    <row r="513" spans="1:5" x14ac:dyDescent="0.2">
      <c r="A513" s="47">
        <v>12316.258529999999</v>
      </c>
      <c r="B513" s="47">
        <v>32797.94889</v>
      </c>
      <c r="C513" s="47">
        <v>-361.60843799999998</v>
      </c>
      <c r="D513" s="36" t="s">
        <v>8</v>
      </c>
      <c r="E513" s="47">
        <v>11.5</v>
      </c>
    </row>
    <row r="514" spans="1:5" x14ac:dyDescent="0.2">
      <c r="A514" s="47">
        <v>12315.50158</v>
      </c>
      <c r="B514" s="47">
        <v>32797.965759999999</v>
      </c>
      <c r="C514" s="47">
        <v>-360.95518299999998</v>
      </c>
      <c r="D514" s="36" t="s">
        <v>8</v>
      </c>
      <c r="E514" s="47">
        <v>12.25</v>
      </c>
    </row>
    <row r="515" spans="1:5" x14ac:dyDescent="0.2">
      <c r="A515" s="47">
        <v>12314.74469</v>
      </c>
      <c r="B515" s="47">
        <v>32797.981879999999</v>
      </c>
      <c r="C515" s="47">
        <v>-360.30184500000001</v>
      </c>
      <c r="D515" s="36" t="s">
        <v>8</v>
      </c>
      <c r="E515" s="47">
        <v>12.54</v>
      </c>
    </row>
    <row r="516" spans="1:5" x14ac:dyDescent="0.2">
      <c r="A516" s="47">
        <v>12295.83361</v>
      </c>
      <c r="B516" s="47">
        <v>32798.068590000003</v>
      </c>
      <c r="C516" s="47">
        <v>-343.95156200000002</v>
      </c>
      <c r="D516" s="36" t="s">
        <v>8</v>
      </c>
      <c r="E516" s="47">
        <v>12.74</v>
      </c>
    </row>
    <row r="517" spans="1:5" x14ac:dyDescent="0.2">
      <c r="A517" s="47">
        <v>12296.58959</v>
      </c>
      <c r="B517" s="47">
        <v>32798.077010000001</v>
      </c>
      <c r="C517" s="47">
        <v>-344.60610500000001</v>
      </c>
      <c r="D517" s="36" t="s">
        <v>8</v>
      </c>
      <c r="E517" s="47">
        <v>12.69</v>
      </c>
    </row>
    <row r="518" spans="1:5" x14ac:dyDescent="0.2">
      <c r="A518" s="47">
        <v>12297.34561</v>
      </c>
      <c r="B518" s="47">
        <v>32798.084450000002</v>
      </c>
      <c r="C518" s="47">
        <v>-345.26060899999999</v>
      </c>
      <c r="D518" s="36" t="s">
        <v>8</v>
      </c>
      <c r="E518" s="47">
        <v>11.76</v>
      </c>
    </row>
    <row r="519" spans="1:5" x14ac:dyDescent="0.2">
      <c r="A519" s="47">
        <v>12298.10168</v>
      </c>
      <c r="B519" s="47">
        <v>32798.090889999999</v>
      </c>
      <c r="C519" s="47">
        <v>-345.91507200000001</v>
      </c>
      <c r="D519" s="36" t="s">
        <v>8</v>
      </c>
      <c r="E519" s="47">
        <v>11.32</v>
      </c>
    </row>
    <row r="520" spans="1:5" x14ac:dyDescent="0.2">
      <c r="A520" s="47">
        <v>12298.85779</v>
      </c>
      <c r="B520" s="47">
        <v>32798.096339999996</v>
      </c>
      <c r="C520" s="47">
        <v>-346.56949500000002</v>
      </c>
      <c r="D520" s="36" t="s">
        <v>8</v>
      </c>
      <c r="E520" s="47">
        <v>12.32</v>
      </c>
    </row>
    <row r="521" spans="1:5" x14ac:dyDescent="0.2">
      <c r="A521" s="47">
        <v>12251.94579</v>
      </c>
      <c r="B521" s="47">
        <v>30212.03717</v>
      </c>
      <c r="C521" s="47">
        <v>269.921604</v>
      </c>
      <c r="D521" s="36" t="s">
        <v>9</v>
      </c>
      <c r="E521" s="47">
        <v>19.23</v>
      </c>
    </row>
    <row r="522" spans="1:5" x14ac:dyDescent="0.2">
      <c r="A522" s="47">
        <v>12209.95947</v>
      </c>
      <c r="B522" s="47">
        <v>30314.073509999998</v>
      </c>
      <c r="C522" s="47">
        <v>259.62787300000002</v>
      </c>
      <c r="D522" s="36" t="s">
        <v>10</v>
      </c>
      <c r="E522" s="47">
        <v>11.81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S-3</vt:lpstr>
      <vt:lpstr>Table S-4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Andrew, Ben</dc:creator>
  <cp:lastModifiedBy>Microsoft Office User</cp:lastModifiedBy>
  <dcterms:created xsi:type="dcterms:W3CDTF">2018-12-03T21:39:49Z</dcterms:created>
  <dcterms:modified xsi:type="dcterms:W3CDTF">2018-12-08T23:45:38Z</dcterms:modified>
</cp:coreProperties>
</file>