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esis\Key data files\"/>
    </mc:Choice>
  </mc:AlternateContent>
  <bookViews>
    <workbookView xWindow="0" yWindow="0" windowWidth="28800" windowHeight="12300" tabRatio="835"/>
  </bookViews>
  <sheets>
    <sheet name="OTP1" sheetId="1" r:id="rId1"/>
    <sheet name="OTP2" sheetId="2" r:id="rId2"/>
    <sheet name="OTP3" sheetId="3" r:id="rId3"/>
    <sheet name="OTP4" sheetId="4" r:id="rId4"/>
    <sheet name="OTP5" sheetId="5" r:id="rId5"/>
    <sheet name="OTP6" sheetId="6" r:id="rId6"/>
    <sheet name="OTP7" sheetId="7" r:id="rId7"/>
    <sheet name="OTP8" sheetId="8" r:id="rId8"/>
    <sheet name="OTP9" sheetId="9" r:id="rId9"/>
    <sheet name="OTP10" sheetId="10" r:id="rId10"/>
    <sheet name="OTP11" sheetId="11" r:id="rId11"/>
    <sheet name="OTP12" sheetId="12" r:id="rId12"/>
    <sheet name="OTP13" sheetId="13" r:id="rId13"/>
    <sheet name="OTP14" sheetId="14" r:id="rId14"/>
    <sheet name="OTP15" sheetId="15" r:id="rId15"/>
    <sheet name="OTP16" sheetId="16" r:id="rId16"/>
    <sheet name="OTP17" sheetId="17" r:id="rId17"/>
    <sheet name="OTP18" sheetId="18" r:id="rId18"/>
    <sheet name="OTP19" sheetId="19" r:id="rId19"/>
    <sheet name="OTP20" sheetId="20" r:id="rId20"/>
    <sheet name="OTP21" sheetId="21" r:id="rId21"/>
    <sheet name="OTP22" sheetId="22" r:id="rId22"/>
    <sheet name="OTP23" sheetId="24" r:id="rId23"/>
    <sheet name="OTP24" sheetId="25" r:id="rId24"/>
    <sheet name="OTP25" sheetId="26" r:id="rId25"/>
    <sheet name="OTP26" sheetId="27" r:id="rId26"/>
    <sheet name="OTP27" sheetId="28" r:id="rId27"/>
    <sheet name="OTP28" sheetId="29" r:id="rId28"/>
    <sheet name="OTP29" sheetId="30" r:id="rId29"/>
    <sheet name="OTP30" sheetId="31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1" l="1"/>
  <c r="G10" i="5" l="1"/>
  <c r="H10" i="5" s="1"/>
  <c r="E14" i="1"/>
  <c r="E13" i="1"/>
  <c r="E12" i="1"/>
  <c r="E11" i="1"/>
  <c r="E10" i="1"/>
  <c r="E14" i="2"/>
  <c r="E13" i="2"/>
  <c r="E12" i="2"/>
  <c r="E11" i="2"/>
  <c r="E10" i="2"/>
  <c r="E20" i="3"/>
  <c r="E19" i="3"/>
  <c r="E18" i="3"/>
  <c r="E17" i="3"/>
  <c r="E15" i="3"/>
  <c r="E16" i="3"/>
  <c r="E14" i="3"/>
  <c r="E13" i="3"/>
  <c r="E12" i="3"/>
  <c r="E11" i="3"/>
  <c r="E10" i="3"/>
  <c r="E13" i="4"/>
  <c r="E12" i="4"/>
  <c r="E11" i="4"/>
  <c r="E10" i="4"/>
  <c r="E13" i="5"/>
  <c r="E12" i="5"/>
  <c r="E11" i="5"/>
  <c r="E10" i="5"/>
  <c r="E12" i="6"/>
  <c r="E11" i="6"/>
  <c r="E10" i="6"/>
  <c r="E11" i="7"/>
  <c r="E10" i="7"/>
  <c r="E12" i="8"/>
  <c r="E11" i="8"/>
  <c r="E10" i="8"/>
  <c r="E13" i="9"/>
  <c r="E12" i="9"/>
  <c r="E10" i="9"/>
  <c r="E12" i="10"/>
  <c r="E11" i="10"/>
  <c r="E10" i="10"/>
  <c r="E12" i="11"/>
  <c r="E11" i="11"/>
  <c r="E10" i="11"/>
  <c r="E13" i="12"/>
  <c r="E12" i="12"/>
  <c r="E11" i="12"/>
  <c r="E10" i="12"/>
  <c r="E15" i="13"/>
  <c r="E14" i="13"/>
  <c r="E13" i="13"/>
  <c r="E12" i="13"/>
  <c r="E11" i="13"/>
  <c r="E10" i="13"/>
  <c r="E14" i="14"/>
  <c r="E13" i="14"/>
  <c r="E12" i="14"/>
  <c r="E11" i="14"/>
  <c r="E10" i="14"/>
  <c r="E13" i="15"/>
  <c r="E12" i="15"/>
  <c r="E11" i="15"/>
  <c r="E10" i="15"/>
  <c r="E14" i="16"/>
  <c r="E13" i="16"/>
  <c r="E12" i="16"/>
  <c r="E11" i="16"/>
  <c r="E10" i="16"/>
  <c r="G10" i="16" s="1"/>
  <c r="H10" i="16" s="1"/>
  <c r="E13" i="17"/>
  <c r="E12" i="17"/>
  <c r="E11" i="17"/>
  <c r="G10" i="17" s="1"/>
  <c r="H10" i="17" s="1"/>
  <c r="E10" i="17"/>
  <c r="E14" i="18"/>
  <c r="E13" i="18"/>
  <c r="E12" i="18"/>
  <c r="E10" i="18"/>
  <c r="E11" i="18"/>
  <c r="E16" i="19"/>
  <c r="E15" i="19"/>
  <c r="E14" i="19"/>
  <c r="E13" i="19"/>
  <c r="E12" i="19"/>
  <c r="E11" i="19"/>
  <c r="E10" i="19"/>
  <c r="E15" i="20"/>
  <c r="E14" i="20"/>
  <c r="E13" i="20"/>
  <c r="E12" i="20"/>
  <c r="E10" i="20"/>
  <c r="E11" i="20"/>
  <c r="E14" i="21"/>
  <c r="E15" i="21"/>
  <c r="E13" i="21"/>
  <c r="E12" i="21"/>
  <c r="E11" i="21"/>
  <c r="E10" i="21"/>
  <c r="E15" i="22"/>
  <c r="E14" i="22"/>
  <c r="E12" i="22"/>
  <c r="E11" i="22"/>
  <c r="E10" i="22"/>
  <c r="E13" i="24"/>
  <c r="E12" i="24"/>
  <c r="E11" i="24"/>
  <c r="E10" i="24"/>
  <c r="G10" i="24"/>
  <c r="H10" i="24" s="1"/>
  <c r="E14" i="25"/>
  <c r="E13" i="25"/>
  <c r="E12" i="25"/>
  <c r="E11" i="25"/>
  <c r="E10" i="25"/>
  <c r="G10" i="25" s="1"/>
  <c r="H10" i="25" s="1"/>
  <c r="E12" i="26"/>
  <c r="E11" i="26"/>
  <c r="E10" i="26"/>
  <c r="G10" i="26" s="1"/>
  <c r="E12" i="27"/>
  <c r="E11" i="27"/>
  <c r="E10" i="27"/>
  <c r="E14" i="28"/>
  <c r="E13" i="28"/>
  <c r="E12" i="28"/>
  <c r="E11" i="28"/>
  <c r="E10" i="28"/>
  <c r="E12" i="30"/>
  <c r="E10" i="30"/>
  <c r="E11" i="29"/>
  <c r="E10" i="29"/>
  <c r="G10" i="29" s="1"/>
  <c r="H10" i="29" s="1"/>
  <c r="E11" i="30"/>
  <c r="G10" i="30"/>
  <c r="H10" i="30" s="1"/>
  <c r="E12" i="31"/>
  <c r="E11" i="31"/>
  <c r="G10" i="11" l="1"/>
  <c r="H10" i="11" s="1"/>
  <c r="G10" i="10"/>
  <c r="H10" i="10" s="1"/>
  <c r="G10" i="6"/>
  <c r="H10" i="6" s="1"/>
  <c r="G10" i="4"/>
  <c r="H10" i="4" s="1"/>
  <c r="G10" i="31"/>
  <c r="H10" i="31" s="1"/>
  <c r="G10" i="1"/>
  <c r="H10" i="1" s="1"/>
  <c r="G10" i="2"/>
  <c r="H10" i="2" s="1"/>
  <c r="G10" i="3"/>
  <c r="H10" i="3" s="1"/>
  <c r="G10" i="7"/>
  <c r="H10" i="7" s="1"/>
  <c r="G10" i="8"/>
  <c r="H10" i="8" s="1"/>
  <c r="G10" i="9"/>
  <c r="H10" i="9" s="1"/>
  <c r="G10" i="12"/>
  <c r="H10" i="12" s="1"/>
  <c r="G10" i="13"/>
  <c r="H10" i="13" s="1"/>
  <c r="G10" i="14"/>
  <c r="H10" i="14" s="1"/>
  <c r="G10" i="15"/>
  <c r="H10" i="15" s="1"/>
  <c r="G10" i="18"/>
  <c r="H10" i="18" s="1"/>
  <c r="G10" i="19"/>
  <c r="H10" i="19" s="1"/>
  <c r="G10" i="20"/>
  <c r="H10" i="20" s="1"/>
  <c r="G10" i="21"/>
  <c r="H10" i="21" s="1"/>
  <c r="G10" i="22"/>
  <c r="H10" i="22" s="1"/>
  <c r="H10" i="26"/>
  <c r="G10" i="27"/>
  <c r="H10" i="27" s="1"/>
  <c r="G10" i="28"/>
  <c r="H10" i="28" s="1"/>
  <c r="C26" i="21"/>
</calcChain>
</file>

<file path=xl/sharedStrings.xml><?xml version="1.0" encoding="utf-8"?>
<sst xmlns="http://schemas.openxmlformats.org/spreadsheetml/2006/main" count="1483" uniqueCount="182">
  <si>
    <t>Plot No:</t>
  </si>
  <si>
    <t>Altitude:</t>
  </si>
  <si>
    <t>Size:</t>
  </si>
  <si>
    <t>4m x 4m</t>
  </si>
  <si>
    <t>Composition:</t>
  </si>
  <si>
    <t>Date:</t>
  </si>
  <si>
    <t>Structure:</t>
  </si>
  <si>
    <t>GPS:</t>
  </si>
  <si>
    <t>Field Leader</t>
  </si>
  <si>
    <t>Canopy</t>
  </si>
  <si>
    <t>Species</t>
  </si>
  <si>
    <t>% Cover</t>
  </si>
  <si>
    <t>Max Height (m)</t>
  </si>
  <si>
    <t>Gleichenia dicarpa</t>
  </si>
  <si>
    <t>Leptospermum scoparium</t>
  </si>
  <si>
    <t xml:space="preserve">Additional Species in Vicinity: </t>
  </si>
  <si>
    <t>Comments:</t>
  </si>
  <si>
    <t>Indicator Scores</t>
  </si>
  <si>
    <t xml:space="preserve">Indicator </t>
  </si>
  <si>
    <t>%</t>
  </si>
  <si>
    <t>Score 0-5</t>
  </si>
  <si>
    <t>Specify/Comment</t>
  </si>
  <si>
    <t>Canopy (% introduced)</t>
  </si>
  <si>
    <t>Understory (% introduced)</t>
  </si>
  <si>
    <t>Total % species introduced</t>
  </si>
  <si>
    <t>Total species dieback/stress</t>
  </si>
  <si>
    <t>Total Plot condition (20)</t>
  </si>
  <si>
    <t xml:space="preserve">Wetland Plot Sheet: </t>
  </si>
  <si>
    <t>Otakairangi Wetland Transect 1</t>
  </si>
  <si>
    <t>5= 0%</t>
  </si>
  <si>
    <t>4 = 1-24%</t>
  </si>
  <si>
    <t>3=25-49%</t>
  </si>
  <si>
    <t>2=50-74%</t>
  </si>
  <si>
    <t>1=75-99%</t>
  </si>
  <si>
    <t>0= 100%</t>
  </si>
  <si>
    <t>Callum Douglas</t>
  </si>
  <si>
    <t>Schoenus brevifolius</t>
  </si>
  <si>
    <t>Machaerina teretifolia</t>
  </si>
  <si>
    <t>NA</t>
  </si>
  <si>
    <t>Manuka foliage</t>
  </si>
  <si>
    <t>Coprosma tenuicaulis</t>
  </si>
  <si>
    <t>Phormium tenax</t>
  </si>
  <si>
    <t>Manuka trees</t>
  </si>
  <si>
    <t>Campylopus introflexus</t>
  </si>
  <si>
    <t>Carex secta</t>
  </si>
  <si>
    <t>Ranunculus repens*</t>
  </si>
  <si>
    <t>Glyceria maxima*</t>
  </si>
  <si>
    <t>Manuka dieback</t>
  </si>
  <si>
    <t>Empodisma robustum</t>
  </si>
  <si>
    <t>Gleichenia</t>
  </si>
  <si>
    <t>Stunted manuka</t>
  </si>
  <si>
    <t>Otakairangi Wetland Transect 2</t>
  </si>
  <si>
    <t>-35.597010,174.176934</t>
  </si>
  <si>
    <t>Dead matter</t>
  </si>
  <si>
    <t>High stress in this area</t>
  </si>
  <si>
    <t>Manuka/tanglefern</t>
  </si>
  <si>
    <t>-35.596207,174.177669</t>
  </si>
  <si>
    <t>-35.607802,174.177298</t>
  </si>
  <si>
    <t xml:space="preserve">Dead manuka </t>
  </si>
  <si>
    <t>-35.607244,174.177939</t>
  </si>
  <si>
    <t>-35.606727,174.178569</t>
  </si>
  <si>
    <t>Dead material</t>
  </si>
  <si>
    <t>-35.606050,174.179086</t>
  </si>
  <si>
    <t>manuka</t>
  </si>
  <si>
    <t>GLEdic/LEPsco</t>
  </si>
  <si>
    <t>GLEdic</t>
  </si>
  <si>
    <t>EMProb/GLEdic</t>
  </si>
  <si>
    <t>EMProb</t>
  </si>
  <si>
    <t>manuka/gleichenia</t>
  </si>
  <si>
    <t>-35.605715,174.179770</t>
  </si>
  <si>
    <t>Otakairangi Wetland Transect 3</t>
  </si>
  <si>
    <t>Vegetation very short/stunted</t>
  </si>
  <si>
    <t>maunka/gleichenia</t>
  </si>
  <si>
    <t>-35.604836,174.180300</t>
  </si>
  <si>
    <t>89 m a.s.l.</t>
  </si>
  <si>
    <t>LEPsco/EMProb</t>
  </si>
  <si>
    <t>-35.589059,174.176825</t>
  </si>
  <si>
    <t>Coprosma propinqua</t>
  </si>
  <si>
    <t>-35.5897878,174.176761</t>
  </si>
  <si>
    <t>High water table (following heavy rain)</t>
  </si>
  <si>
    <t>Ulex europaeus*</t>
  </si>
  <si>
    <t>Gorse</t>
  </si>
  <si>
    <t>-35.590534,174.176570</t>
  </si>
  <si>
    <t>GLEdic/EMProb</t>
  </si>
  <si>
    <t>-35.591282,174.176330</t>
  </si>
  <si>
    <t>Small swamp, water table higher than peat, change in vegetation</t>
  </si>
  <si>
    <t>-35.592010,174.176306</t>
  </si>
  <si>
    <t>High water table</t>
  </si>
  <si>
    <t>GLEdic/MACtet</t>
  </si>
  <si>
    <t>-35.592637,174.176697</t>
  </si>
  <si>
    <t>Otakairangi Wetland Transect 4</t>
  </si>
  <si>
    <t>-35.594563,174.172584</t>
  </si>
  <si>
    <t>Usnea sp.</t>
  </si>
  <si>
    <t>Convolvulus arvensis*</t>
  </si>
  <si>
    <t>-35.594822,174.173388</t>
  </si>
  <si>
    <t>Cyathea dealbata</t>
  </si>
  <si>
    <t>punga and reeds</t>
  </si>
  <si>
    <t>MACtet/COPten</t>
  </si>
  <si>
    <t>Parablechnum minus</t>
  </si>
  <si>
    <t>-35.594908,174.174359</t>
  </si>
  <si>
    <t>-35.594985,174.175147</t>
  </si>
  <si>
    <t>-35.595065,174.176008</t>
  </si>
  <si>
    <t>Otakairangi Wetland Transect 5</t>
  </si>
  <si>
    <t>-35.595405,174.176767</t>
  </si>
  <si>
    <t>Protopeat</t>
  </si>
  <si>
    <t>-35.600383,174.179673</t>
  </si>
  <si>
    <t>Empodisma, live manuka</t>
  </si>
  <si>
    <t>MACtet/GLEdic</t>
  </si>
  <si>
    <t>-35.601154,174.1795226</t>
  </si>
  <si>
    <t>Machaerina stressed</t>
  </si>
  <si>
    <t>-35.6017053,174.1788517</t>
  </si>
  <si>
    <t>-35.602356,174.1784393</t>
  </si>
  <si>
    <t>Fernland</t>
  </si>
  <si>
    <t>Restiadland</t>
  </si>
  <si>
    <t>LEPsco/GLEdic/EMProb</t>
  </si>
  <si>
    <t>Shrubland</t>
  </si>
  <si>
    <t>Flaxland</t>
  </si>
  <si>
    <t>Sedgeland</t>
  </si>
  <si>
    <t>EMProb/GLEdic/MACtet</t>
  </si>
  <si>
    <t>MACtet/GLEdic/LEPsco</t>
  </si>
  <si>
    <t>LEPsco/GLEdic/MACtet</t>
  </si>
  <si>
    <t>Treefield</t>
  </si>
  <si>
    <t>Myrsine australis, Isachne globosa</t>
  </si>
  <si>
    <t>Isachne globosa</t>
  </si>
  <si>
    <t>Paesia scaberula</t>
  </si>
  <si>
    <t>MACtet</t>
  </si>
  <si>
    <t>-35.599128,174.180657</t>
  </si>
  <si>
    <t>-35.599512,174.179999</t>
  </si>
  <si>
    <t>-35.598219,174.175670</t>
  </si>
  <si>
    <t>-35.598598,174.175162</t>
  </si>
  <si>
    <t>-35.599247,174.175343</t>
  </si>
  <si>
    <t>-35.597455,174.176313</t>
  </si>
  <si>
    <t>96 m a.s.l.</t>
  </si>
  <si>
    <t>94 m a.s.l.</t>
  </si>
  <si>
    <t>93 m a.s.l.</t>
  </si>
  <si>
    <t>92 m a.s.l.</t>
  </si>
  <si>
    <t>91 m a.s.l.</t>
  </si>
  <si>
    <t>90 m a.s.l.</t>
  </si>
  <si>
    <t>88 m a.s.l.</t>
  </si>
  <si>
    <t>87 m a.s.l</t>
  </si>
  <si>
    <t>87 m a.s.l.</t>
  </si>
  <si>
    <t>86 m a.s.l.</t>
  </si>
  <si>
    <t>97 m a.s.l.</t>
  </si>
  <si>
    <t>95 m a.s.l.</t>
  </si>
  <si>
    <t>88 m a.s.l</t>
  </si>
  <si>
    <t>91 m a.s.l</t>
  </si>
  <si>
    <t>COPten/PHOten/CONarv</t>
  </si>
  <si>
    <t>PHOten/COPten/GLEdic</t>
  </si>
  <si>
    <t>E 6059936.809 1706446.418</t>
  </si>
  <si>
    <t>E 6059976.260 1706497.224</t>
  </si>
  <si>
    <t>E 6060061.836 1706556.131</t>
  </si>
  <si>
    <t>E 6060110.439 1706614.597</t>
  </si>
  <si>
    <t>E 6060195.924 1706681.055</t>
  </si>
  <si>
    <t>E 6058911.551 1706632.971</t>
  </si>
  <si>
    <t>E 6058972.478 1706691.578</t>
  </si>
  <si>
    <t>E 6059030.324 1706750.149</t>
  </si>
  <si>
    <t>E 6059103.724 1706796.325</t>
  </si>
  <si>
    <t>E 6059139.942 1706859.671</t>
  </si>
  <si>
    <t>E 6059237.960 1706908.660</t>
  </si>
  <si>
    <t>E 6060991.715 1706615.067</t>
  </si>
  <si>
    <t>E 6060911.700 1706606.559</t>
  </si>
  <si>
    <t>E 6060828.695 1706590.465</t>
  </si>
  <si>
    <t>E 6060745.780 1706566.822</t>
  </si>
  <si>
    <t>E 6060665.284 1706598.580</t>
  </si>
  <si>
    <t>E 6060594.421 1706597.732</t>
  </si>
  <si>
    <t>E 6060386.280 1706222.753</t>
  </si>
  <si>
    <t>E 6060354.600 1706295.364</t>
  </si>
  <si>
    <t>E 6060344.307 1706383.330</t>
  </si>
  <si>
    <t>E 6060334.223 1706453.680</t>
  </si>
  <si>
    <t>E 6060327.130 1706531.617</t>
  </si>
  <si>
    <t>E 6060286.235 1706601.598</t>
  </si>
  <si>
    <t>E 6059869.166 1706948.948</t>
  </si>
  <si>
    <t>E 6059829.838 1706888.076</t>
  </si>
  <si>
    <t>E 6059731.609 1706856.698</t>
  </si>
  <si>
    <t>E 6059645.492 1706843.083</t>
  </si>
  <si>
    <t>E 6059587.678 1706781.991</t>
  </si>
  <si>
    <t>E 6059514.187 1706743.362</t>
  </si>
  <si>
    <t>E 6059862.625 1706465.666</t>
  </si>
  <si>
    <t>P</t>
  </si>
  <si>
    <t>H</t>
  </si>
  <si>
    <t>EH</t>
  </si>
  <si>
    <t>Paesia scaburula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</si>
</sst>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/>
    <xf numFmtId="14" fontId="0" fillId="0" borderId="0" xfId="0" applyNumberFormat="1" applyFont="1"/>
    <xf numFmtId="0" fontId="0" fillId="0" borderId="3" xfId="0" applyFont="1" applyBorder="1"/>
    <xf numFmtId="0" fontId="0" fillId="0" borderId="2" xfId="0" applyFont="1" applyBorder="1"/>
    <xf numFmtId="0" fontId="0" fillId="0" borderId="1" xfId="0" applyFont="1" applyBorder="1"/>
    <xf numFmtId="0" fontId="0" fillId="0" borderId="4" xfId="0" applyFont="1" applyBorder="1"/>
    <xf numFmtId="0" fontId="0" fillId="0" borderId="0" xfId="0" applyFont="1" applyFill="1" applyBorder="1"/>
    <xf numFmtId="0" fontId="0" fillId="0" borderId="5" xfId="0" applyFont="1" applyBorder="1"/>
    <xf numFmtId="0" fontId="0" fillId="0" borderId="6" xfId="0" applyFont="1" applyBorder="1" applyAlignment="1">
      <alignment horizontal="center"/>
    </xf>
    <xf numFmtId="0" fontId="0" fillId="0" borderId="6" xfId="0" applyFont="1" applyBorder="1"/>
    <xf numFmtId="0" fontId="0" fillId="0" borderId="0" xfId="0" applyFont="1" applyBorder="1"/>
    <xf numFmtId="0" fontId="0" fillId="0" borderId="4" xfId="0" applyFont="1" applyFill="1" applyBorder="1"/>
    <xf numFmtId="0" fontId="0" fillId="0" borderId="0" xfId="0" quotePrefix="1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3" xfId="0" applyFont="1" applyFill="1" applyBorder="1"/>
    <xf numFmtId="0" fontId="1" fillId="0" borderId="4" xfId="0" applyFont="1" applyBorder="1"/>
    <xf numFmtId="0" fontId="1" fillId="0" borderId="3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B29" sqref="B29"/>
    </sheetView>
  </sheetViews>
  <sheetFormatPr defaultRowHeight="15" x14ac:dyDescent="0.25"/>
  <cols>
    <col min="1" max="1" width="28.28515625" bestFit="1" customWidth="1"/>
    <col min="2" max="2" width="29" bestFit="1" customWidth="1"/>
    <col min="3" max="3" width="14.7109375" bestFit="1" customWidth="1"/>
    <col min="4" max="4" width="22.42578125" bestFit="1" customWidth="1"/>
    <col min="5" max="5" width="17.28515625" bestFit="1" customWidth="1"/>
    <col min="6" max="6" width="5.140625" bestFit="1" customWidth="1"/>
    <col min="7" max="7" width="24.42578125" bestFit="1" customWidth="1"/>
    <col min="8" max="8" width="12.85546875" bestFit="1" customWidth="1"/>
    <col min="9" max="9" width="10" customWidth="1"/>
  </cols>
  <sheetData>
    <row r="1" spans="1:9" x14ac:dyDescent="0.25">
      <c r="A1" s="1" t="s">
        <v>27</v>
      </c>
      <c r="B1" s="1" t="s">
        <v>28</v>
      </c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 t="s">
        <v>0</v>
      </c>
      <c r="C3" s="1">
        <v>1</v>
      </c>
      <c r="D3" s="1" t="s">
        <v>1</v>
      </c>
      <c r="E3" s="1" t="s">
        <v>145</v>
      </c>
      <c r="F3" s="1" t="s">
        <v>2</v>
      </c>
      <c r="G3" s="1" t="s">
        <v>3</v>
      </c>
      <c r="H3" s="1" t="s">
        <v>4</v>
      </c>
      <c r="I3" s="1" t="s">
        <v>65</v>
      </c>
    </row>
    <row r="4" spans="1:9" x14ac:dyDescent="0.25">
      <c r="A4" s="1"/>
      <c r="B4" s="1" t="s">
        <v>5</v>
      </c>
      <c r="C4" s="3">
        <v>43133</v>
      </c>
      <c r="D4" s="1" t="s">
        <v>6</v>
      </c>
      <c r="E4" s="1" t="s">
        <v>112</v>
      </c>
      <c r="F4" s="1" t="s">
        <v>7</v>
      </c>
      <c r="G4" s="14" t="s">
        <v>130</v>
      </c>
      <c r="H4" s="1"/>
      <c r="I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177</v>
      </c>
      <c r="H5" s="1"/>
      <c r="I5" s="1"/>
    </row>
    <row r="6" spans="1:9" x14ac:dyDescent="0.25">
      <c r="A6" s="1"/>
      <c r="B6" s="1"/>
      <c r="C6" s="1"/>
      <c r="D6" s="1"/>
      <c r="E6" s="12"/>
      <c r="F6" s="12"/>
      <c r="G6" s="12"/>
      <c r="H6" s="1"/>
      <c r="I6" s="1"/>
    </row>
    <row r="7" spans="1:9" x14ac:dyDescent="0.25">
      <c r="A7" s="1"/>
      <c r="B7" s="1"/>
      <c r="C7" s="1"/>
      <c r="D7" s="1"/>
      <c r="E7" s="12"/>
      <c r="F7" s="12"/>
      <c r="G7" s="12"/>
      <c r="H7" s="1"/>
      <c r="I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  <c r="I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  <c r="I9" s="1"/>
    </row>
    <row r="10" spans="1:9" x14ac:dyDescent="0.25">
      <c r="A10" s="4"/>
      <c r="B10" s="4" t="s">
        <v>13</v>
      </c>
      <c r="C10" s="7">
        <v>70</v>
      </c>
      <c r="D10" s="7">
        <v>1.3</v>
      </c>
      <c r="E10" s="12">
        <f>0.7*LN(0.7)</f>
        <v>-0.24967246075711269</v>
      </c>
      <c r="F10" s="12"/>
      <c r="G10" s="12">
        <f>-1*SUM(E10:E20)</f>
        <v>0.9731867515512318</v>
      </c>
      <c r="H10" s="1">
        <f>G10/LN(5)</f>
        <v>0.60467492658936584</v>
      </c>
      <c r="I10" s="1"/>
    </row>
    <row r="11" spans="1:9" x14ac:dyDescent="0.25">
      <c r="A11" s="4"/>
      <c r="B11" s="18" t="s">
        <v>37</v>
      </c>
      <c r="C11" s="7">
        <v>13</v>
      </c>
      <c r="D11" s="7">
        <v>1.8</v>
      </c>
      <c r="E11" s="12">
        <f>0.13*LN(0.13)</f>
        <v>-0.26522870770845208</v>
      </c>
      <c r="F11" s="12"/>
      <c r="G11" s="12"/>
      <c r="H11" s="1"/>
      <c r="I11" s="1"/>
    </row>
    <row r="12" spans="1:9" x14ac:dyDescent="0.25">
      <c r="A12" s="4"/>
      <c r="B12" s="12" t="s">
        <v>14</v>
      </c>
      <c r="C12" s="7">
        <v>10</v>
      </c>
      <c r="D12" s="7">
        <v>2.2999999999999998</v>
      </c>
      <c r="E12" s="12">
        <f>0.1*LN(0.1)</f>
        <v>-0.23025850929940456</v>
      </c>
      <c r="F12" s="12"/>
      <c r="G12" s="12"/>
      <c r="H12" s="1"/>
      <c r="I12" s="1"/>
    </row>
    <row r="13" spans="1:9" x14ac:dyDescent="0.25">
      <c r="A13" s="4"/>
      <c r="B13" s="8" t="s">
        <v>98</v>
      </c>
      <c r="C13" s="7">
        <v>5</v>
      </c>
      <c r="D13" s="7">
        <v>1.2</v>
      </c>
      <c r="E13" s="12">
        <f>0.05*LN(0.05)</f>
        <v>-0.14978661367769955</v>
      </c>
      <c r="F13" s="12"/>
      <c r="G13" s="12"/>
      <c r="H13" s="1"/>
      <c r="I13" s="1"/>
    </row>
    <row r="14" spans="1:9" x14ac:dyDescent="0.25">
      <c r="A14" s="4"/>
      <c r="B14" s="8" t="s">
        <v>36</v>
      </c>
      <c r="C14" s="7">
        <v>2</v>
      </c>
      <c r="D14" s="13">
        <v>1.1000000000000001</v>
      </c>
      <c r="E14" s="12">
        <f>0.02*LN(0.02)</f>
        <v>-7.824046010856292E-2</v>
      </c>
      <c r="F14" s="12"/>
      <c r="G14" s="12"/>
      <c r="H14" s="1"/>
      <c r="I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  <c r="I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  <c r="I16" s="1"/>
    </row>
    <row r="17" spans="1:9" x14ac:dyDescent="0.25">
      <c r="A17" s="4"/>
      <c r="B17" s="4"/>
      <c r="C17" s="7"/>
      <c r="D17" s="7"/>
      <c r="E17" s="12"/>
      <c r="F17" s="12"/>
      <c r="G17" s="12"/>
      <c r="H17" s="1"/>
      <c r="I17" s="1"/>
    </row>
    <row r="18" spans="1:9" x14ac:dyDescent="0.25">
      <c r="A18" s="1"/>
      <c r="B18" s="1"/>
      <c r="C18" s="1"/>
      <c r="D18" s="1"/>
      <c r="E18" s="12"/>
      <c r="F18" s="12"/>
      <c r="G18" s="12"/>
      <c r="H18" s="1"/>
      <c r="I18" s="1"/>
    </row>
    <row r="19" spans="1:9" x14ac:dyDescent="0.25">
      <c r="A19" s="1" t="s">
        <v>15</v>
      </c>
      <c r="B19" s="1"/>
      <c r="C19" s="1"/>
      <c r="D19" s="1"/>
      <c r="E19" s="12"/>
      <c r="F19" s="12"/>
      <c r="G19" s="12"/>
      <c r="H19" s="1"/>
      <c r="I19" s="1"/>
    </row>
    <row r="20" spans="1:9" x14ac:dyDescent="0.25">
      <c r="A20" s="1" t="s">
        <v>16</v>
      </c>
      <c r="B20" s="1"/>
      <c r="C20" s="1"/>
      <c r="D20" s="1"/>
      <c r="E20" s="12"/>
      <c r="F20" s="12"/>
      <c r="G20" s="12"/>
      <c r="H20" s="1"/>
      <c r="I20" s="1"/>
    </row>
    <row r="21" spans="1:9" x14ac:dyDescent="0.25">
      <c r="A21" s="1"/>
      <c r="B21" s="1"/>
      <c r="C21" s="1"/>
      <c r="D21" s="1"/>
      <c r="E21" s="12"/>
      <c r="F21" s="12"/>
      <c r="G21" s="12"/>
      <c r="H21" s="1"/>
      <c r="I21" s="1"/>
    </row>
    <row r="22" spans="1:9" x14ac:dyDescent="0.25">
      <c r="A22" s="1" t="s">
        <v>17</v>
      </c>
      <c r="B22" s="1"/>
      <c r="C22" s="1"/>
      <c r="D22" s="1"/>
      <c r="E22" s="1"/>
      <c r="F22" s="1"/>
      <c r="G22" s="1"/>
      <c r="H22" s="1"/>
      <c r="I22" s="1"/>
    </row>
    <row r="23" spans="1:9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  <c r="I23" s="1"/>
    </row>
    <row r="24" spans="1:9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  <c r="I24" s="1"/>
    </row>
    <row r="25" spans="1:9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  <c r="I25" s="1"/>
    </row>
    <row r="26" spans="1:9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  <c r="I26" s="1"/>
    </row>
    <row r="27" spans="1:9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39</v>
      </c>
      <c r="F27" s="1"/>
      <c r="G27" s="1" t="s">
        <v>32</v>
      </c>
      <c r="H27" s="1"/>
      <c r="I27" s="1"/>
    </row>
    <row r="28" spans="1:9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 t="s">
        <v>34</v>
      </c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</sheetData>
  <sortState ref="B10:D14">
    <sortCondition descending="1" ref="C10:C14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C42" sqref="C42"/>
    </sheetView>
  </sheetViews>
  <sheetFormatPr defaultRowHeight="15" x14ac:dyDescent="0.25"/>
  <cols>
    <col min="1" max="1" width="28.28515625" bestFit="1" customWidth="1"/>
    <col min="2" max="2" width="29" bestFit="1" customWidth="1"/>
    <col min="3" max="3" width="14.7109375" bestFit="1" customWidth="1"/>
    <col min="4" max="4" width="22.42578125" bestFit="1" customWidth="1"/>
    <col min="5" max="5" width="17.28515625" bestFit="1" customWidth="1"/>
    <col min="6" max="6" width="5.140625" bestFit="1" customWidth="1"/>
    <col min="7" max="7" width="24.42578125" bestFit="1" customWidth="1"/>
    <col min="8" max="8" width="12.85546875" bestFit="1" customWidth="1"/>
  </cols>
  <sheetData>
    <row r="1" spans="1:12" x14ac:dyDescent="0.25">
      <c r="A1" s="1" t="s">
        <v>27</v>
      </c>
      <c r="B1" s="1" t="s">
        <v>51</v>
      </c>
      <c r="C1" s="1"/>
      <c r="D1" s="1"/>
      <c r="E1" s="1"/>
      <c r="F1" s="1"/>
      <c r="G1" s="1"/>
      <c r="H1" s="1"/>
      <c r="I1" s="2"/>
      <c r="J1" s="2"/>
      <c r="K1" s="2"/>
      <c r="L1" s="2"/>
    </row>
    <row r="2" spans="1:12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</row>
    <row r="3" spans="1:12" x14ac:dyDescent="0.25">
      <c r="A3" s="1"/>
      <c r="B3" s="1" t="s">
        <v>0</v>
      </c>
      <c r="C3" s="1">
        <v>10</v>
      </c>
      <c r="D3" s="1" t="s">
        <v>1</v>
      </c>
      <c r="E3" s="1" t="s">
        <v>143</v>
      </c>
      <c r="F3" s="1" t="s">
        <v>2</v>
      </c>
      <c r="G3" s="1" t="s">
        <v>3</v>
      </c>
      <c r="H3" s="1" t="s">
        <v>4</v>
      </c>
      <c r="I3" s="1" t="s">
        <v>88</v>
      </c>
      <c r="J3" s="2"/>
      <c r="K3" s="2"/>
      <c r="L3" s="2"/>
    </row>
    <row r="4" spans="1:12" x14ac:dyDescent="0.25">
      <c r="A4" s="1"/>
      <c r="B4" s="1" t="s">
        <v>5</v>
      </c>
      <c r="C4" s="3">
        <v>43139</v>
      </c>
      <c r="D4" s="1" t="s">
        <v>6</v>
      </c>
      <c r="E4" s="1" t="s">
        <v>112</v>
      </c>
      <c r="F4" s="1" t="s">
        <v>7</v>
      </c>
      <c r="G4" s="14" t="s">
        <v>62</v>
      </c>
      <c r="H4" s="1"/>
      <c r="I4" s="2"/>
      <c r="J4" s="2"/>
      <c r="K4" s="2"/>
      <c r="L4" s="2"/>
    </row>
    <row r="5" spans="1:12" x14ac:dyDescent="0.25">
      <c r="A5" s="1"/>
      <c r="B5" s="1" t="s">
        <v>8</v>
      </c>
      <c r="C5" s="1" t="s">
        <v>35</v>
      </c>
      <c r="D5" s="1"/>
      <c r="E5" s="1"/>
      <c r="F5" s="1"/>
      <c r="G5" s="1" t="s">
        <v>156</v>
      </c>
      <c r="H5" s="1"/>
      <c r="I5" s="2"/>
      <c r="J5" s="2"/>
      <c r="K5" s="2"/>
      <c r="L5" s="2"/>
    </row>
    <row r="6" spans="1:12" x14ac:dyDescent="0.25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</row>
    <row r="7" spans="1:12" x14ac:dyDescent="0.25">
      <c r="A7" s="1"/>
      <c r="B7" s="1"/>
      <c r="C7" s="1"/>
      <c r="D7" s="1"/>
      <c r="E7" s="12"/>
      <c r="F7" s="12"/>
      <c r="G7" s="12"/>
      <c r="H7" s="1"/>
      <c r="I7" s="2"/>
      <c r="J7" s="2"/>
      <c r="K7" s="2"/>
      <c r="L7" s="2"/>
    </row>
    <row r="8" spans="1:12" x14ac:dyDescent="0.25">
      <c r="A8" s="1"/>
      <c r="B8" s="1"/>
      <c r="C8" s="1" t="s">
        <v>9</v>
      </c>
      <c r="D8" s="1"/>
      <c r="E8" s="12"/>
      <c r="F8" s="12"/>
      <c r="G8" s="12"/>
      <c r="H8" s="1"/>
      <c r="I8" s="2"/>
      <c r="J8" s="2"/>
      <c r="K8" s="2"/>
      <c r="L8" s="2"/>
    </row>
    <row r="9" spans="1:12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  <c r="I9" s="2"/>
      <c r="J9" s="2"/>
      <c r="K9" s="2"/>
      <c r="L9" s="2"/>
    </row>
    <row r="10" spans="1:12" x14ac:dyDescent="0.25">
      <c r="A10" s="4"/>
      <c r="B10" s="4" t="s">
        <v>13</v>
      </c>
      <c r="C10" s="7">
        <v>70</v>
      </c>
      <c r="D10" s="7">
        <v>1.3</v>
      </c>
      <c r="E10" s="12">
        <f>0.7*LN(0.7)</f>
        <v>-0.24967246075711269</v>
      </c>
      <c r="F10" s="12"/>
      <c r="G10" s="12">
        <f>-1*SUM(E10:E18)</f>
        <v>0.72134665692163225</v>
      </c>
      <c r="H10" s="1">
        <f>G10/LN(3)</f>
        <v>0.65659802312620108</v>
      </c>
      <c r="I10" s="2"/>
      <c r="J10" s="2"/>
      <c r="K10" s="2"/>
      <c r="L10" s="2"/>
    </row>
    <row r="11" spans="1:12" x14ac:dyDescent="0.25">
      <c r="A11" s="4"/>
      <c r="B11" s="18" t="s">
        <v>37</v>
      </c>
      <c r="C11" s="7">
        <v>20</v>
      </c>
      <c r="D11" s="7">
        <v>2</v>
      </c>
      <c r="E11" s="12">
        <f>0.2*LN(0.2)</f>
        <v>-0.32188758248682009</v>
      </c>
      <c r="F11" s="12"/>
      <c r="G11" s="12"/>
      <c r="H11" s="1"/>
      <c r="I11" s="2"/>
      <c r="J11" s="2"/>
      <c r="K11" s="2"/>
      <c r="L11" s="2"/>
    </row>
    <row r="12" spans="1:12" x14ac:dyDescent="0.25">
      <c r="A12" s="4"/>
      <c r="B12" s="12" t="s">
        <v>14</v>
      </c>
      <c r="C12" s="7">
        <v>5</v>
      </c>
      <c r="D12" s="7">
        <v>4</v>
      </c>
      <c r="E12" s="12">
        <f>0.05*LN(0.05)</f>
        <v>-0.14978661367769955</v>
      </c>
      <c r="F12" s="12"/>
      <c r="G12" s="12"/>
      <c r="H12" s="1"/>
      <c r="I12" s="2"/>
      <c r="J12" s="2"/>
      <c r="K12" s="2"/>
      <c r="L12" s="2"/>
    </row>
    <row r="13" spans="1:12" x14ac:dyDescent="0.25">
      <c r="A13" s="4"/>
      <c r="B13" s="8" t="s">
        <v>61</v>
      </c>
      <c r="C13" s="7">
        <v>5</v>
      </c>
      <c r="D13" s="7">
        <v>1.5</v>
      </c>
      <c r="E13" s="12"/>
      <c r="F13" s="12"/>
      <c r="G13" s="12"/>
      <c r="H13" s="1"/>
      <c r="I13" s="2"/>
      <c r="J13" s="2"/>
      <c r="K13" s="2"/>
      <c r="L13" s="2"/>
    </row>
    <row r="14" spans="1:12" x14ac:dyDescent="0.25">
      <c r="A14" s="4"/>
      <c r="B14" s="8"/>
      <c r="C14" s="7"/>
      <c r="D14" s="7"/>
      <c r="E14" s="12"/>
      <c r="F14" s="12"/>
      <c r="G14" s="12"/>
      <c r="H14" s="1"/>
      <c r="I14" s="2"/>
      <c r="J14" s="2"/>
      <c r="K14" s="2"/>
      <c r="L14" s="2"/>
    </row>
    <row r="15" spans="1:12" x14ac:dyDescent="0.25">
      <c r="A15" s="4"/>
      <c r="B15" s="7"/>
      <c r="C15" s="7"/>
      <c r="D15" s="7"/>
      <c r="E15" s="12"/>
      <c r="F15" s="12"/>
      <c r="G15" s="12"/>
      <c r="H15" s="1"/>
      <c r="I15" s="2"/>
      <c r="J15" s="2"/>
      <c r="K15" s="2"/>
      <c r="L15" s="2"/>
    </row>
    <row r="16" spans="1:12" x14ac:dyDescent="0.25">
      <c r="A16" s="4"/>
      <c r="B16" s="7"/>
      <c r="C16" s="7"/>
      <c r="D16" s="7"/>
      <c r="E16" s="12"/>
      <c r="F16" s="12"/>
      <c r="G16" s="12"/>
      <c r="H16" s="1"/>
      <c r="I16" s="2"/>
      <c r="J16" s="2"/>
      <c r="K16" s="2"/>
      <c r="L16" s="2"/>
    </row>
    <row r="17" spans="1:12" x14ac:dyDescent="0.25">
      <c r="A17" s="4"/>
      <c r="B17" s="4"/>
      <c r="C17" s="7"/>
      <c r="D17" s="7"/>
      <c r="E17" s="12"/>
      <c r="F17" s="12"/>
      <c r="G17" s="12"/>
      <c r="H17" s="1"/>
      <c r="I17" s="2"/>
      <c r="J17" s="2"/>
      <c r="K17" s="2"/>
      <c r="L17" s="2"/>
    </row>
    <row r="18" spans="1:12" x14ac:dyDescent="0.25">
      <c r="A18" s="1"/>
      <c r="B18" s="1"/>
      <c r="C18" s="1"/>
      <c r="D18" s="1"/>
      <c r="E18" s="12"/>
      <c r="F18" s="12"/>
      <c r="G18" s="12"/>
      <c r="H18" s="1"/>
      <c r="I18" s="2"/>
      <c r="J18" s="2"/>
      <c r="K18" s="2"/>
      <c r="L18" s="2"/>
    </row>
    <row r="19" spans="1:12" x14ac:dyDescent="0.25">
      <c r="A19" s="1" t="s">
        <v>15</v>
      </c>
      <c r="B19" s="1"/>
      <c r="C19" s="1"/>
      <c r="D19" s="1"/>
      <c r="E19" s="12"/>
      <c r="F19" s="12"/>
      <c r="G19" s="12"/>
      <c r="H19" s="1"/>
      <c r="I19" s="2"/>
      <c r="J19" s="2"/>
      <c r="K19" s="2"/>
      <c r="L19" s="2"/>
    </row>
    <row r="20" spans="1:12" x14ac:dyDescent="0.25">
      <c r="A20" s="1" t="s">
        <v>16</v>
      </c>
      <c r="B20" s="1"/>
      <c r="C20" s="1"/>
      <c r="D20" s="1"/>
      <c r="E20" s="12"/>
      <c r="F20" s="12"/>
      <c r="G20" s="12"/>
      <c r="H20" s="1"/>
      <c r="I20" s="2"/>
      <c r="J20" s="2"/>
      <c r="K20" s="2"/>
      <c r="L20" s="2"/>
    </row>
    <row r="21" spans="1:12" x14ac:dyDescent="0.25">
      <c r="A21" s="1"/>
      <c r="B21" s="1"/>
      <c r="C21" s="1"/>
      <c r="D21" s="1"/>
      <c r="E21" s="12"/>
      <c r="F21" s="12"/>
      <c r="G21" s="12"/>
      <c r="H21" s="1"/>
      <c r="I21" s="2"/>
      <c r="J21" s="2"/>
      <c r="K21" s="2"/>
      <c r="L21" s="2"/>
    </row>
    <row r="22" spans="1:12" x14ac:dyDescent="0.25">
      <c r="A22" s="1" t="s">
        <v>17</v>
      </c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</row>
    <row r="23" spans="1:12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  <c r="I23" s="2"/>
      <c r="J23" s="2"/>
      <c r="K23" s="2"/>
      <c r="L23" s="2"/>
    </row>
    <row r="24" spans="1:12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  <c r="I24" s="2"/>
      <c r="J24" s="2"/>
      <c r="K24" s="2"/>
      <c r="L24" s="2"/>
    </row>
    <row r="25" spans="1:12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  <c r="I25" s="2"/>
      <c r="J25" s="2"/>
      <c r="K25" s="2"/>
      <c r="L25" s="2"/>
    </row>
    <row r="26" spans="1:12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  <c r="I26" s="2"/>
      <c r="J26" s="2"/>
      <c r="K26" s="2"/>
      <c r="L26" s="2"/>
    </row>
    <row r="27" spans="1:12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63</v>
      </c>
      <c r="F27" s="1"/>
      <c r="G27" s="1" t="s">
        <v>32</v>
      </c>
      <c r="H27" s="1"/>
      <c r="I27" s="2"/>
      <c r="J27" s="2"/>
      <c r="K27" s="2"/>
      <c r="L27" s="2"/>
    </row>
    <row r="28" spans="1:12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  <c r="I28" s="2"/>
      <c r="J28" s="2"/>
      <c r="K28" s="2"/>
      <c r="L28" s="2"/>
    </row>
    <row r="29" spans="1:12" x14ac:dyDescent="0.25">
      <c r="A29" s="1"/>
      <c r="B29" s="1"/>
      <c r="C29" s="1"/>
      <c r="D29" s="1"/>
      <c r="E29" s="1"/>
      <c r="F29" s="1"/>
      <c r="G29" s="1" t="s">
        <v>34</v>
      </c>
      <c r="H29" s="1"/>
      <c r="I29" s="2"/>
      <c r="J29" s="2"/>
      <c r="K29" s="2"/>
      <c r="L29" s="2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</row>
  </sheetData>
  <sortState ref="B10:D13">
    <sortCondition descending="1" ref="C10:C1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40" sqref="C40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51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11</v>
      </c>
      <c r="D3" s="1" t="s">
        <v>1</v>
      </c>
      <c r="E3" s="1" t="s">
        <v>132</v>
      </c>
      <c r="F3" s="1" t="s">
        <v>2</v>
      </c>
      <c r="G3" s="1" t="s">
        <v>3</v>
      </c>
      <c r="H3" s="1" t="s">
        <v>4</v>
      </c>
      <c r="I3" s="1" t="s">
        <v>64</v>
      </c>
    </row>
    <row r="4" spans="1:9" x14ac:dyDescent="0.25">
      <c r="A4" s="1"/>
      <c r="B4" s="1" t="s">
        <v>5</v>
      </c>
      <c r="C4" s="3">
        <v>43139</v>
      </c>
      <c r="D4" s="1" t="s">
        <v>6</v>
      </c>
      <c r="E4" s="1" t="s">
        <v>112</v>
      </c>
      <c r="F4" s="1" t="s">
        <v>7</v>
      </c>
      <c r="G4" s="14" t="s">
        <v>69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157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13</v>
      </c>
      <c r="C10" s="7">
        <v>50</v>
      </c>
      <c r="D10" s="7">
        <v>1.2</v>
      </c>
      <c r="E10" s="12">
        <f>0.5*LN(0.5)</f>
        <v>-0.34657359027997264</v>
      </c>
      <c r="F10" s="12"/>
      <c r="G10" s="12">
        <f>-1*SUM(E10:E18)</f>
        <v>0.89923808561492913</v>
      </c>
      <c r="H10" s="1">
        <f>G10/LN(3)</f>
        <v>0.81852177960353079</v>
      </c>
    </row>
    <row r="11" spans="1:9" x14ac:dyDescent="0.25">
      <c r="A11" s="4"/>
      <c r="B11" s="4" t="s">
        <v>14</v>
      </c>
      <c r="C11" s="7">
        <v>40</v>
      </c>
      <c r="D11" s="7">
        <v>5</v>
      </c>
      <c r="E11" s="12">
        <f>0.4*LN(0.4)</f>
        <v>-0.36651629274966202</v>
      </c>
      <c r="F11" s="12"/>
      <c r="G11" s="12"/>
      <c r="H11" s="1"/>
    </row>
    <row r="12" spans="1:9" x14ac:dyDescent="0.25">
      <c r="A12" s="4"/>
      <c r="B12" s="8" t="s">
        <v>37</v>
      </c>
      <c r="C12" s="7">
        <v>7</v>
      </c>
      <c r="D12" s="7">
        <v>2</v>
      </c>
      <c r="E12" s="12">
        <f>0.07*LN(0.07)</f>
        <v>-0.18614820258529446</v>
      </c>
      <c r="F12" s="12"/>
      <c r="G12" s="12"/>
      <c r="H12" s="1"/>
    </row>
    <row r="13" spans="1:9" x14ac:dyDescent="0.25">
      <c r="A13" s="4"/>
      <c r="B13" s="8" t="s">
        <v>61</v>
      </c>
      <c r="C13" s="7">
        <v>3</v>
      </c>
      <c r="D13" s="7">
        <v>2.5</v>
      </c>
      <c r="E13" s="12"/>
      <c r="F13" s="12"/>
      <c r="G13" s="12"/>
      <c r="H13" s="1"/>
    </row>
    <row r="14" spans="1:9" x14ac:dyDescent="0.25">
      <c r="A14" s="4"/>
      <c r="B14" s="8"/>
      <c r="C14" s="7"/>
      <c r="D14" s="7"/>
      <c r="E14" s="12"/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68</v>
      </c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40" sqref="B40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51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12</v>
      </c>
      <c r="D3" s="1" t="s">
        <v>1</v>
      </c>
      <c r="E3" s="1" t="s">
        <v>142</v>
      </c>
      <c r="F3" s="1" t="s">
        <v>2</v>
      </c>
      <c r="G3" s="1" t="s">
        <v>3</v>
      </c>
      <c r="H3" s="1" t="s">
        <v>4</v>
      </c>
      <c r="I3" s="1" t="s">
        <v>65</v>
      </c>
    </row>
    <row r="4" spans="1:9" x14ac:dyDescent="0.25">
      <c r="A4" s="1"/>
      <c r="B4" s="1" t="s">
        <v>5</v>
      </c>
      <c r="C4" s="3">
        <v>43139</v>
      </c>
      <c r="D4" s="1" t="s">
        <v>6</v>
      </c>
      <c r="E4" s="1" t="s">
        <v>112</v>
      </c>
      <c r="F4" s="1" t="s">
        <v>7</v>
      </c>
      <c r="G4" s="14" t="s">
        <v>73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158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13</v>
      </c>
      <c r="C10" s="7">
        <v>75</v>
      </c>
      <c r="D10" s="7">
        <v>1.3</v>
      </c>
      <c r="E10" s="12">
        <f>0.75*LN(0.75)</f>
        <v>-0.21576155433883568</v>
      </c>
      <c r="F10" s="12"/>
      <c r="G10" s="12">
        <f>-1*SUM(E10:E18)</f>
        <v>0.79990277942711685</v>
      </c>
      <c r="H10" s="1">
        <f>G10/LN(4)</f>
        <v>0.57700788653639989</v>
      </c>
    </row>
    <row r="11" spans="1:9" x14ac:dyDescent="0.25">
      <c r="A11" s="4"/>
      <c r="B11" s="18" t="s">
        <v>37</v>
      </c>
      <c r="C11" s="7">
        <v>15</v>
      </c>
      <c r="D11" s="7">
        <v>1.8</v>
      </c>
      <c r="E11" s="12">
        <f>0.15*LN(0.15)</f>
        <v>-0.28456799773288216</v>
      </c>
      <c r="F11" s="12"/>
      <c r="G11" s="12"/>
      <c r="H11" s="1"/>
    </row>
    <row r="12" spans="1:9" x14ac:dyDescent="0.25">
      <c r="A12" s="4"/>
      <c r="B12" s="12" t="s">
        <v>14</v>
      </c>
      <c r="C12" s="7">
        <v>5</v>
      </c>
      <c r="D12" s="7">
        <v>3</v>
      </c>
      <c r="E12" s="12">
        <f>0.05*LN(0.05)</f>
        <v>-0.14978661367769955</v>
      </c>
      <c r="F12" s="12"/>
      <c r="G12" s="12"/>
      <c r="H12" s="1"/>
    </row>
    <row r="13" spans="1:9" x14ac:dyDescent="0.25">
      <c r="A13" s="4"/>
      <c r="B13" s="8" t="s">
        <v>36</v>
      </c>
      <c r="C13" s="7">
        <v>5</v>
      </c>
      <c r="D13" s="7">
        <v>0.8</v>
      </c>
      <c r="E13" s="12">
        <f>0.05*LN(0.05)</f>
        <v>-0.14978661367769955</v>
      </c>
      <c r="F13" s="12"/>
      <c r="G13" s="12"/>
      <c r="H13" s="1"/>
    </row>
    <row r="14" spans="1:9" x14ac:dyDescent="0.25">
      <c r="A14" s="4"/>
      <c r="B14" s="8"/>
      <c r="C14" s="7"/>
      <c r="D14" s="7"/>
      <c r="E14" s="12"/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 t="s">
        <v>71</v>
      </c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72</v>
      </c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3">
    <sortCondition descending="1" ref="C10:C1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39" sqref="C39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70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13</v>
      </c>
      <c r="D3" s="1" t="s">
        <v>1</v>
      </c>
      <c r="E3" s="1" t="s">
        <v>135</v>
      </c>
      <c r="F3" s="1" t="s">
        <v>2</v>
      </c>
      <c r="G3" s="1" t="s">
        <v>3</v>
      </c>
      <c r="H3" s="1" t="s">
        <v>4</v>
      </c>
      <c r="I3" s="1" t="s">
        <v>75</v>
      </c>
    </row>
    <row r="4" spans="1:9" x14ac:dyDescent="0.25">
      <c r="A4" s="1"/>
      <c r="B4" s="1" t="s">
        <v>5</v>
      </c>
      <c r="C4" s="3">
        <v>43145</v>
      </c>
      <c r="D4" s="1" t="s">
        <v>6</v>
      </c>
      <c r="E4" s="1" t="s">
        <v>113</v>
      </c>
      <c r="F4" s="1" t="s">
        <v>7</v>
      </c>
      <c r="G4" s="14" t="s">
        <v>76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159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14</v>
      </c>
      <c r="C10" s="7">
        <v>40</v>
      </c>
      <c r="D10" s="7">
        <v>4.2</v>
      </c>
      <c r="E10" s="12">
        <f>0.4*LN(0.4)</f>
        <v>-0.36651629274966202</v>
      </c>
      <c r="F10" s="12"/>
      <c r="G10" s="12">
        <f>-1*SUM(E10:E18)</f>
        <v>1.2965149055045904</v>
      </c>
      <c r="H10" s="1">
        <f>G10/LN(6)</f>
        <v>0.72359874624419807</v>
      </c>
    </row>
    <row r="11" spans="1:9" x14ac:dyDescent="0.25">
      <c r="A11" s="4"/>
      <c r="B11" s="18" t="s">
        <v>48</v>
      </c>
      <c r="C11" s="7">
        <v>40</v>
      </c>
      <c r="D11" s="7">
        <v>2.1</v>
      </c>
      <c r="E11" s="12">
        <f t="shared" ref="E11" si="0">0.4*LN(0.4)</f>
        <v>-0.36651629274966202</v>
      </c>
      <c r="F11" s="12"/>
      <c r="G11" s="12"/>
      <c r="H11" s="1"/>
    </row>
    <row r="12" spans="1:9" x14ac:dyDescent="0.25">
      <c r="A12" s="4"/>
      <c r="B12" s="12" t="s">
        <v>13</v>
      </c>
      <c r="C12" s="7">
        <v>10</v>
      </c>
      <c r="D12" s="7">
        <v>1.1000000000000001</v>
      </c>
      <c r="E12" s="12">
        <f>0.1*LN(0.1)</f>
        <v>-0.23025850929940456</v>
      </c>
      <c r="F12" s="12"/>
      <c r="G12" s="12"/>
      <c r="H12" s="1"/>
    </row>
    <row r="13" spans="1:9" x14ac:dyDescent="0.25">
      <c r="A13" s="4"/>
      <c r="B13" s="8" t="s">
        <v>77</v>
      </c>
      <c r="C13" s="7">
        <v>5</v>
      </c>
      <c r="D13" s="7">
        <v>3.4</v>
      </c>
      <c r="E13" s="12">
        <f>0.05*LN(0.05)</f>
        <v>-0.14978661367769955</v>
      </c>
      <c r="F13" s="12"/>
      <c r="G13" s="12"/>
      <c r="H13" s="1"/>
    </row>
    <row r="14" spans="1:9" x14ac:dyDescent="0.25">
      <c r="A14" s="4"/>
      <c r="B14" s="8" t="s">
        <v>40</v>
      </c>
      <c r="C14" s="7">
        <v>3</v>
      </c>
      <c r="D14" s="7">
        <v>2.1</v>
      </c>
      <c r="E14" s="12">
        <f>0.03*LN(0.03)</f>
        <v>-0.10519673691959945</v>
      </c>
      <c r="F14" s="12"/>
      <c r="G14" s="12"/>
      <c r="H14" s="1"/>
    </row>
    <row r="15" spans="1:9" x14ac:dyDescent="0.25">
      <c r="A15" s="4"/>
      <c r="B15" s="7" t="s">
        <v>37</v>
      </c>
      <c r="C15" s="7">
        <v>2</v>
      </c>
      <c r="D15" s="7">
        <v>2.5</v>
      </c>
      <c r="E15" s="12">
        <f>0.02*LN(0.02)</f>
        <v>-7.824046010856292E-2</v>
      </c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5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20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5">
    <sortCondition descending="1" ref="C10:C1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22" sqref="B22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70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14</v>
      </c>
      <c r="D3" s="1" t="s">
        <v>1</v>
      </c>
      <c r="E3" s="1" t="s">
        <v>135</v>
      </c>
      <c r="F3" s="1" t="s">
        <v>2</v>
      </c>
      <c r="G3" s="1" t="s">
        <v>3</v>
      </c>
      <c r="H3" s="1" t="s">
        <v>4</v>
      </c>
      <c r="I3" s="1" t="s">
        <v>114</v>
      </c>
    </row>
    <row r="4" spans="1:9" x14ac:dyDescent="0.25">
      <c r="A4" s="1"/>
      <c r="B4" s="1" t="s">
        <v>5</v>
      </c>
      <c r="C4" s="3">
        <v>43145</v>
      </c>
      <c r="D4" s="1" t="s">
        <v>6</v>
      </c>
      <c r="E4" s="1" t="s">
        <v>112</v>
      </c>
      <c r="F4" s="1" t="s">
        <v>7</v>
      </c>
      <c r="G4" s="14" t="s">
        <v>78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160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14</v>
      </c>
      <c r="C10" s="7">
        <v>30</v>
      </c>
      <c r="D10" s="7">
        <v>4</v>
      </c>
      <c r="E10" s="12">
        <f>0.3*LN(0.3)</f>
        <v>-0.36119184129778081</v>
      </c>
      <c r="F10" s="12"/>
      <c r="G10" s="12">
        <f>-1*SUM(E10:E18)</f>
        <v>1.4662393322768394</v>
      </c>
      <c r="H10" s="1">
        <f>G10/LN(5)</f>
        <v>0.91102571956895906</v>
      </c>
    </row>
    <row r="11" spans="1:9" x14ac:dyDescent="0.25">
      <c r="A11" s="4"/>
      <c r="B11" s="4" t="s">
        <v>13</v>
      </c>
      <c r="C11" s="7">
        <v>30</v>
      </c>
      <c r="D11" s="7">
        <v>1.7</v>
      </c>
      <c r="E11" s="12">
        <f>0.3*LN(0.3)</f>
        <v>-0.36119184129778081</v>
      </c>
      <c r="F11" s="12"/>
      <c r="G11" s="12"/>
      <c r="H11" s="1"/>
    </row>
    <row r="12" spans="1:9" x14ac:dyDescent="0.25">
      <c r="A12" s="4"/>
      <c r="B12" s="4" t="s">
        <v>48</v>
      </c>
      <c r="C12" s="7">
        <v>20</v>
      </c>
      <c r="D12" s="7">
        <v>2</v>
      </c>
      <c r="E12" s="12">
        <f>0.2*LN(0.2)</f>
        <v>-0.32188758248682009</v>
      </c>
      <c r="F12" s="12"/>
      <c r="G12" s="12"/>
      <c r="H12" s="1"/>
    </row>
    <row r="13" spans="1:9" x14ac:dyDescent="0.25">
      <c r="A13" s="4"/>
      <c r="B13" s="8" t="s">
        <v>80</v>
      </c>
      <c r="C13" s="7">
        <v>16</v>
      </c>
      <c r="D13" s="7">
        <v>2</v>
      </c>
      <c r="E13" s="12">
        <f>0.16*LN(0.16)</f>
        <v>-0.29321303419972966</v>
      </c>
      <c r="F13" s="12"/>
      <c r="G13" s="12"/>
      <c r="H13" s="1"/>
    </row>
    <row r="14" spans="1:9" x14ac:dyDescent="0.25">
      <c r="A14" s="4"/>
      <c r="B14" s="8" t="s">
        <v>40</v>
      </c>
      <c r="C14" s="7">
        <v>4</v>
      </c>
      <c r="D14" s="7">
        <v>2.2999999999999998</v>
      </c>
      <c r="E14" s="12">
        <f>0.04*LN(0.04)</f>
        <v>-0.12875503299472801</v>
      </c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 t="s">
        <v>79</v>
      </c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16</v>
      </c>
      <c r="D24" s="7">
        <v>4</v>
      </c>
      <c r="E24" s="7" t="s">
        <v>81</v>
      </c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20</v>
      </c>
      <c r="D26" s="7">
        <v>4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4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17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4">
    <sortCondition descending="1" ref="C10:C1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47" sqref="C47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70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15</v>
      </c>
      <c r="D3" s="1" t="s">
        <v>1</v>
      </c>
      <c r="E3" s="1" t="s">
        <v>136</v>
      </c>
      <c r="F3" s="1" t="s">
        <v>2</v>
      </c>
      <c r="G3" s="1" t="s">
        <v>3</v>
      </c>
      <c r="H3" s="1" t="s">
        <v>4</v>
      </c>
      <c r="I3" s="1" t="s">
        <v>83</v>
      </c>
    </row>
    <row r="4" spans="1:9" x14ac:dyDescent="0.25">
      <c r="A4" s="1"/>
      <c r="B4" s="1" t="s">
        <v>5</v>
      </c>
      <c r="C4" s="3">
        <v>43145</v>
      </c>
      <c r="D4" s="1" t="s">
        <v>6</v>
      </c>
      <c r="E4" s="1" t="s">
        <v>112</v>
      </c>
      <c r="F4" s="1" t="s">
        <v>7</v>
      </c>
      <c r="G4" s="14" t="s">
        <v>82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161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13</v>
      </c>
      <c r="C10" s="7">
        <v>45</v>
      </c>
      <c r="D10" s="7">
        <v>1.5</v>
      </c>
      <c r="E10" s="12">
        <f>0.45*LN(0.45)</f>
        <v>-0.35932846329799722</v>
      </c>
      <c r="F10" s="12"/>
      <c r="G10" s="12">
        <f>-1*SUM(E10:E18)</f>
        <v>1.1058898790247633</v>
      </c>
      <c r="H10" s="1">
        <f>G10/LN(4)</f>
        <v>0.79773092211916086</v>
      </c>
    </row>
    <row r="11" spans="1:9" x14ac:dyDescent="0.25">
      <c r="A11" s="4"/>
      <c r="B11" s="18" t="s">
        <v>48</v>
      </c>
      <c r="C11" s="7">
        <v>40</v>
      </c>
      <c r="D11" s="7">
        <v>2</v>
      </c>
      <c r="E11" s="12">
        <f>0.4*LN(0.4)</f>
        <v>-0.36651629274966202</v>
      </c>
      <c r="F11" s="12"/>
      <c r="G11" s="12"/>
      <c r="H11" s="1"/>
    </row>
    <row r="12" spans="1:9" x14ac:dyDescent="0.25">
      <c r="A12" s="4"/>
      <c r="B12" s="12" t="s">
        <v>14</v>
      </c>
      <c r="C12" s="7">
        <v>10</v>
      </c>
      <c r="D12" s="7">
        <v>2.5</v>
      </c>
      <c r="E12" s="12">
        <f>0.1*LN(0.1)</f>
        <v>-0.23025850929940456</v>
      </c>
      <c r="F12" s="12"/>
      <c r="G12" s="12"/>
      <c r="H12" s="1"/>
    </row>
    <row r="13" spans="1:9" x14ac:dyDescent="0.25">
      <c r="A13" s="4"/>
      <c r="B13" s="7" t="s">
        <v>37</v>
      </c>
      <c r="C13" s="7">
        <v>5</v>
      </c>
      <c r="D13" s="7">
        <v>2.2999999999999998</v>
      </c>
      <c r="E13" s="12">
        <f>0.05*LN(0.05)</f>
        <v>-0.14978661367769955</v>
      </c>
      <c r="F13" s="12"/>
      <c r="G13" s="12"/>
      <c r="H13" s="1"/>
    </row>
    <row r="14" spans="1:9" x14ac:dyDescent="0.25">
      <c r="A14" s="4"/>
      <c r="B14" s="8"/>
      <c r="C14" s="7"/>
      <c r="D14" s="7"/>
      <c r="E14" s="12"/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5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20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3">
    <sortCondition descending="1" ref="C10:C13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26" sqref="B26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70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16</v>
      </c>
      <c r="D3" s="1" t="s">
        <v>1</v>
      </c>
      <c r="E3" s="1" t="s">
        <v>136</v>
      </c>
      <c r="F3" s="1" t="s">
        <v>2</v>
      </c>
      <c r="G3" s="1" t="s">
        <v>3</v>
      </c>
      <c r="H3" s="1" t="s">
        <v>4</v>
      </c>
      <c r="I3" s="1" t="s">
        <v>65</v>
      </c>
    </row>
    <row r="4" spans="1:9" x14ac:dyDescent="0.25">
      <c r="A4" s="1"/>
      <c r="B4" s="1" t="s">
        <v>5</v>
      </c>
      <c r="C4" s="3">
        <v>43145</v>
      </c>
      <c r="D4" s="1" t="s">
        <v>6</v>
      </c>
      <c r="E4" s="1" t="s">
        <v>112</v>
      </c>
      <c r="F4" s="1" t="s">
        <v>7</v>
      </c>
      <c r="G4" s="14" t="s">
        <v>84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162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13</v>
      </c>
      <c r="C10" s="7">
        <v>90</v>
      </c>
      <c r="D10" s="7">
        <v>1.4</v>
      </c>
      <c r="E10" s="12">
        <f>0.9*LN(0.9)</f>
        <v>-9.4824464092043662E-2</v>
      </c>
      <c r="F10" s="12"/>
      <c r="G10" s="12">
        <f>-1*SUM(E10:E18)</f>
        <v>0.45306839597481491</v>
      </c>
      <c r="H10" s="1">
        <f>G10/LN(5)</f>
        <v>0.28150722216403995</v>
      </c>
    </row>
    <row r="11" spans="1:9" x14ac:dyDescent="0.25">
      <c r="A11" s="4"/>
      <c r="B11" s="4" t="s">
        <v>14</v>
      </c>
      <c r="C11" s="7">
        <v>4</v>
      </c>
      <c r="D11" s="7">
        <v>2.1</v>
      </c>
      <c r="E11" s="12">
        <f>0.04*LN(0.04)</f>
        <v>-0.12875503299472801</v>
      </c>
      <c r="F11" s="12"/>
      <c r="G11" s="12"/>
      <c r="H11" s="1"/>
    </row>
    <row r="12" spans="1:9" x14ac:dyDescent="0.25">
      <c r="A12" s="4"/>
      <c r="B12" s="8" t="s">
        <v>37</v>
      </c>
      <c r="C12" s="7">
        <v>3</v>
      </c>
      <c r="D12" s="7">
        <v>1.9</v>
      </c>
      <c r="E12" s="12">
        <f>0.03*LN(0.03)</f>
        <v>-0.10519673691959945</v>
      </c>
      <c r="F12" s="12"/>
      <c r="G12" s="12"/>
      <c r="H12" s="1"/>
    </row>
    <row r="13" spans="1:9" x14ac:dyDescent="0.25">
      <c r="A13" s="4"/>
      <c r="B13" s="8" t="s">
        <v>40</v>
      </c>
      <c r="C13" s="7">
        <v>2</v>
      </c>
      <c r="D13" s="7">
        <v>2.2000000000000002</v>
      </c>
      <c r="E13" s="12">
        <f>0.02*LN(0.02)</f>
        <v>-7.824046010856292E-2</v>
      </c>
      <c r="F13" s="12"/>
      <c r="G13" s="12"/>
      <c r="H13" s="1"/>
    </row>
    <row r="14" spans="1:9" x14ac:dyDescent="0.25">
      <c r="A14" s="4"/>
      <c r="B14" s="8" t="s">
        <v>48</v>
      </c>
      <c r="C14" s="7">
        <v>1</v>
      </c>
      <c r="D14" s="7">
        <v>1.8</v>
      </c>
      <c r="E14" s="12">
        <f>0.01*LN(0.01)</f>
        <v>-4.605170185988091E-2</v>
      </c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 t="s">
        <v>85</v>
      </c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5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20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4">
    <sortCondition descending="1" ref="C10:C1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5" sqref="A25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70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17</v>
      </c>
      <c r="D3" s="1" t="s">
        <v>1</v>
      </c>
      <c r="E3" s="1" t="s">
        <v>137</v>
      </c>
      <c r="F3" s="1" t="s">
        <v>2</v>
      </c>
      <c r="G3" s="1" t="s">
        <v>3</v>
      </c>
      <c r="H3" s="1" t="s">
        <v>4</v>
      </c>
      <c r="I3" s="1" t="s">
        <v>67</v>
      </c>
    </row>
    <row r="4" spans="1:9" x14ac:dyDescent="0.25">
      <c r="A4" s="1"/>
      <c r="B4" s="1" t="s">
        <v>5</v>
      </c>
      <c r="C4" s="3">
        <v>43145</v>
      </c>
      <c r="D4" s="1" t="s">
        <v>6</v>
      </c>
      <c r="E4" s="1" t="s">
        <v>113</v>
      </c>
      <c r="F4" s="1" t="s">
        <v>7</v>
      </c>
      <c r="G4" s="14" t="s">
        <v>86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163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8" t="s">
        <v>48</v>
      </c>
      <c r="C10" s="7">
        <v>75</v>
      </c>
      <c r="D10" s="7">
        <v>2.2000000000000002</v>
      </c>
      <c r="E10" s="12">
        <f>0.75*LN(0.75)</f>
        <v>-0.21576155433883568</v>
      </c>
      <c r="F10" s="12"/>
      <c r="G10" s="12">
        <f>-1*SUM(E10:E18)</f>
        <v>0.82606518661534434</v>
      </c>
      <c r="H10" s="1">
        <f>G10/LN(4)</f>
        <v>0.59588007409048671</v>
      </c>
    </row>
    <row r="11" spans="1:9" x14ac:dyDescent="0.25">
      <c r="A11" s="4"/>
      <c r="B11" s="4" t="s">
        <v>13</v>
      </c>
      <c r="C11" s="7">
        <v>10</v>
      </c>
      <c r="D11" s="7">
        <v>2.2000000000000002</v>
      </c>
      <c r="E11" s="12">
        <f>0.1*LN(0.1)</f>
        <v>-0.23025850929940456</v>
      </c>
      <c r="F11" s="12"/>
      <c r="G11" s="12"/>
      <c r="H11" s="1"/>
    </row>
    <row r="12" spans="1:9" x14ac:dyDescent="0.25">
      <c r="A12" s="4"/>
      <c r="B12" s="18" t="s">
        <v>37</v>
      </c>
      <c r="C12" s="7">
        <v>10</v>
      </c>
      <c r="D12" s="7">
        <v>2.4</v>
      </c>
      <c r="E12" s="12">
        <f>0.1*LN(0.1)</f>
        <v>-0.23025850929940456</v>
      </c>
      <c r="F12" s="12"/>
      <c r="G12" s="12"/>
      <c r="H12" s="1"/>
    </row>
    <row r="13" spans="1:9" x14ac:dyDescent="0.25">
      <c r="A13" s="4"/>
      <c r="B13" s="12" t="s">
        <v>14</v>
      </c>
      <c r="C13" s="7">
        <v>5</v>
      </c>
      <c r="D13" s="7">
        <v>4</v>
      </c>
      <c r="E13" s="12">
        <f>0.05*LN(0.05)</f>
        <v>-0.14978661367769955</v>
      </c>
      <c r="F13" s="12"/>
      <c r="G13" s="12"/>
      <c r="H13" s="1"/>
    </row>
    <row r="14" spans="1:9" x14ac:dyDescent="0.25">
      <c r="A14" s="4"/>
      <c r="B14" s="8"/>
      <c r="C14" s="7"/>
      <c r="D14" s="7"/>
      <c r="E14" s="12"/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 t="s">
        <v>87</v>
      </c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4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3">
    <sortCondition descending="1" ref="C10:C13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47" sqref="C47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70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18</v>
      </c>
      <c r="D3" s="1" t="s">
        <v>1</v>
      </c>
      <c r="E3" s="1" t="s">
        <v>74</v>
      </c>
      <c r="F3" s="1" t="s">
        <v>2</v>
      </c>
      <c r="G3" s="1" t="s">
        <v>3</v>
      </c>
      <c r="H3" s="1" t="s">
        <v>4</v>
      </c>
      <c r="I3" s="1" t="s">
        <v>88</v>
      </c>
    </row>
    <row r="4" spans="1:9" x14ac:dyDescent="0.25">
      <c r="A4" s="1"/>
      <c r="B4" s="1" t="s">
        <v>5</v>
      </c>
      <c r="C4" s="3">
        <v>43145</v>
      </c>
      <c r="D4" s="1" t="s">
        <v>6</v>
      </c>
      <c r="E4" s="1" t="s">
        <v>112</v>
      </c>
      <c r="F4" s="1" t="s">
        <v>7</v>
      </c>
      <c r="G4" s="14" t="s">
        <v>89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164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13</v>
      </c>
      <c r="C10" s="7">
        <v>39</v>
      </c>
      <c r="D10" s="7">
        <v>2.2999999999999998</v>
      </c>
      <c r="E10" s="12">
        <f>0.39*LN(0.39)</f>
        <v>-0.36722733054479356</v>
      </c>
      <c r="F10" s="12"/>
      <c r="G10" s="12">
        <f>-1*SUM(E10:E18)</f>
        <v>1.2853862359617458</v>
      </c>
      <c r="H10" s="1">
        <f>G10/LN(5)</f>
        <v>0.79865537280511711</v>
      </c>
    </row>
    <row r="11" spans="1:9" x14ac:dyDescent="0.25">
      <c r="A11" s="4"/>
      <c r="B11" s="18" t="s">
        <v>53</v>
      </c>
      <c r="C11" s="7">
        <v>30</v>
      </c>
      <c r="D11" s="7">
        <v>2</v>
      </c>
      <c r="E11" s="12">
        <f t="shared" ref="E11" si="0">0.3*LN(0.3)</f>
        <v>-0.36119184129778081</v>
      </c>
      <c r="F11" s="12"/>
      <c r="G11" s="12"/>
      <c r="H11" s="1"/>
    </row>
    <row r="12" spans="1:9" x14ac:dyDescent="0.25">
      <c r="A12" s="4"/>
      <c r="B12" s="8" t="s">
        <v>37</v>
      </c>
      <c r="C12" s="7">
        <v>25</v>
      </c>
      <c r="D12" s="7">
        <v>2</v>
      </c>
      <c r="E12" s="12">
        <f>0.25*LN(0.25)</f>
        <v>-0.34657359027997264</v>
      </c>
      <c r="F12" s="12"/>
      <c r="G12" s="12"/>
      <c r="H12" s="1"/>
    </row>
    <row r="13" spans="1:9" x14ac:dyDescent="0.25">
      <c r="A13" s="4"/>
      <c r="B13" s="12" t="s">
        <v>14</v>
      </c>
      <c r="C13" s="7">
        <v>3</v>
      </c>
      <c r="D13" s="7">
        <v>3.3</v>
      </c>
      <c r="E13" s="12">
        <f>0.03*LN(0.03)</f>
        <v>-0.10519673691959945</v>
      </c>
      <c r="F13" s="12"/>
      <c r="G13" s="12"/>
      <c r="H13" s="1"/>
    </row>
    <row r="14" spans="1:9" x14ac:dyDescent="0.25">
      <c r="A14" s="4"/>
      <c r="B14" s="8" t="s">
        <v>40</v>
      </c>
      <c r="C14" s="7">
        <v>3</v>
      </c>
      <c r="D14" s="7">
        <v>1.6</v>
      </c>
      <c r="E14" s="12">
        <f>0.03*LN(0.03)</f>
        <v>-0.10519673691959945</v>
      </c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3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18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4">
    <sortCondition descending="1" ref="C10:C1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23" sqref="B23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90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19</v>
      </c>
      <c r="D3" s="1" t="s">
        <v>1</v>
      </c>
      <c r="E3" s="1" t="s">
        <v>140</v>
      </c>
      <c r="F3" s="1" t="s">
        <v>2</v>
      </c>
      <c r="G3" s="1" t="s">
        <v>3</v>
      </c>
      <c r="H3" s="1" t="s">
        <v>4</v>
      </c>
      <c r="I3" s="1" t="s">
        <v>146</v>
      </c>
    </row>
    <row r="4" spans="1:9" x14ac:dyDescent="0.25">
      <c r="A4" s="1"/>
      <c r="B4" s="1" t="s">
        <v>5</v>
      </c>
      <c r="C4" s="3">
        <v>43152</v>
      </c>
      <c r="D4" s="1" t="s">
        <v>6</v>
      </c>
      <c r="E4" s="1" t="s">
        <v>115</v>
      </c>
      <c r="F4" s="1" t="s">
        <v>7</v>
      </c>
      <c r="G4" s="14" t="s">
        <v>91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165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12" t="s">
        <v>40</v>
      </c>
      <c r="C10" s="7">
        <v>30</v>
      </c>
      <c r="D10" s="7">
        <v>4.2</v>
      </c>
      <c r="E10" s="12">
        <f>0.3*LN(0.3)</f>
        <v>-0.36119184129778081</v>
      </c>
      <c r="F10" s="12"/>
      <c r="G10" s="12">
        <f>-1*SUM(E10:E18)</f>
        <v>1.762772680202993</v>
      </c>
      <c r="H10" s="1">
        <f>G10/LN(7)</f>
        <v>0.90588595833100083</v>
      </c>
    </row>
    <row r="11" spans="1:9" x14ac:dyDescent="0.25">
      <c r="A11" s="4"/>
      <c r="B11" s="18" t="s">
        <v>41</v>
      </c>
      <c r="C11" s="7">
        <v>20</v>
      </c>
      <c r="D11" s="7">
        <v>3.8</v>
      </c>
      <c r="E11" s="12">
        <f>0.2*LN(0.2)</f>
        <v>-0.32188758248682009</v>
      </c>
      <c r="F11" s="12"/>
      <c r="G11" s="12"/>
      <c r="H11" s="1"/>
    </row>
    <row r="12" spans="1:9" x14ac:dyDescent="0.25">
      <c r="A12" s="4"/>
      <c r="B12" s="16" t="s">
        <v>93</v>
      </c>
      <c r="C12" s="7">
        <v>15</v>
      </c>
      <c r="D12" s="7">
        <v>2</v>
      </c>
      <c r="E12" s="12">
        <f>0.15*LN(0.15)</f>
        <v>-0.28456799773288216</v>
      </c>
      <c r="F12" s="12"/>
      <c r="G12" s="12"/>
      <c r="H12" s="1"/>
    </row>
    <row r="13" spans="1:9" x14ac:dyDescent="0.25">
      <c r="A13" s="4"/>
      <c r="B13" s="12" t="s">
        <v>124</v>
      </c>
      <c r="C13" s="7">
        <v>15</v>
      </c>
      <c r="D13" s="7">
        <v>1.2</v>
      </c>
      <c r="E13" s="12">
        <f t="shared" ref="E13" si="0">0.15*LN(0.15)</f>
        <v>-0.28456799773288216</v>
      </c>
      <c r="F13" s="12"/>
      <c r="G13" s="12"/>
      <c r="H13" s="1"/>
    </row>
    <row r="14" spans="1:9" x14ac:dyDescent="0.25">
      <c r="A14" s="4"/>
      <c r="B14" s="15" t="s">
        <v>37</v>
      </c>
      <c r="C14" s="7">
        <v>10</v>
      </c>
      <c r="D14" s="7">
        <v>1.2</v>
      </c>
      <c r="E14" s="12">
        <f>0.1*LN(0.1)</f>
        <v>-0.23025850929940456</v>
      </c>
      <c r="F14" s="12"/>
      <c r="G14" s="12"/>
      <c r="H14" s="1"/>
    </row>
    <row r="15" spans="1:9" x14ac:dyDescent="0.25">
      <c r="A15" s="4"/>
      <c r="B15" s="7" t="s">
        <v>123</v>
      </c>
      <c r="C15" s="7">
        <v>8</v>
      </c>
      <c r="D15" s="7">
        <v>1.6</v>
      </c>
      <c r="E15" s="12">
        <f>0.08*LN(0.08)</f>
        <v>-0.20205829154466046</v>
      </c>
      <c r="F15" s="12"/>
      <c r="G15" s="12"/>
      <c r="H15" s="1"/>
    </row>
    <row r="16" spans="1:9" x14ac:dyDescent="0.25">
      <c r="A16" s="4"/>
      <c r="B16" s="13" t="s">
        <v>92</v>
      </c>
      <c r="C16" s="7">
        <v>2</v>
      </c>
      <c r="D16" s="7">
        <v>2.6</v>
      </c>
      <c r="E16" s="12">
        <f>0.02*LN(0.02)</f>
        <v>-7.824046010856292E-2</v>
      </c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20</v>
      </c>
      <c r="D24" s="7">
        <v>4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16</v>
      </c>
      <c r="D26" s="7">
        <v>4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5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18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6">
    <sortCondition descending="1" ref="C10:C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42" sqref="B42"/>
    </sheetView>
  </sheetViews>
  <sheetFormatPr defaultRowHeight="15" x14ac:dyDescent="0.25"/>
  <cols>
    <col min="1" max="1" width="28.28515625" bestFit="1" customWidth="1"/>
    <col min="2" max="2" width="29" bestFit="1" customWidth="1"/>
    <col min="3" max="3" width="14.7109375" bestFit="1" customWidth="1"/>
    <col min="4" max="4" width="22.42578125" bestFit="1" customWidth="1"/>
    <col min="5" max="5" width="17.28515625" bestFit="1" customWidth="1"/>
    <col min="6" max="6" width="5.140625" bestFit="1" customWidth="1"/>
    <col min="7" max="7" width="24.42578125" bestFit="1" customWidth="1"/>
    <col min="8" max="8" width="12.85546875" bestFit="1" customWidth="1"/>
  </cols>
  <sheetData>
    <row r="1" spans="1:9" x14ac:dyDescent="0.25">
      <c r="A1" s="1" t="s">
        <v>27</v>
      </c>
      <c r="B1" s="1" t="s">
        <v>28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</v>
      </c>
      <c r="D3" s="1" t="s">
        <v>1</v>
      </c>
      <c r="E3" s="1" t="s">
        <v>135</v>
      </c>
      <c r="F3" s="1" t="s">
        <v>2</v>
      </c>
      <c r="G3" s="1" t="s">
        <v>3</v>
      </c>
      <c r="H3" s="1" t="s">
        <v>4</v>
      </c>
      <c r="I3" s="1" t="s">
        <v>64</v>
      </c>
    </row>
    <row r="4" spans="1:9" x14ac:dyDescent="0.25">
      <c r="A4" s="1"/>
      <c r="B4" s="1" t="s">
        <v>5</v>
      </c>
      <c r="C4" s="3">
        <v>43133</v>
      </c>
      <c r="D4" s="1" t="s">
        <v>6</v>
      </c>
      <c r="E4" s="1" t="s">
        <v>112</v>
      </c>
      <c r="F4" s="1" t="s">
        <v>7</v>
      </c>
      <c r="G4" s="14" t="s">
        <v>129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148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13</v>
      </c>
      <c r="C10" s="7">
        <v>40</v>
      </c>
      <c r="D10" s="7">
        <v>1.5</v>
      </c>
      <c r="E10" s="12">
        <f>0.4*LN(0.4)</f>
        <v>-0.36651629274966202</v>
      </c>
      <c r="F10" s="12"/>
      <c r="G10" s="12">
        <f>-1*SUM(E10:E20)</f>
        <v>1.4369460004544123</v>
      </c>
      <c r="H10" s="1">
        <f>G10/LN(5)</f>
        <v>0.89282474915803822</v>
      </c>
    </row>
    <row r="11" spans="1:9" x14ac:dyDescent="0.25">
      <c r="A11" s="4"/>
      <c r="B11" s="4" t="s">
        <v>14</v>
      </c>
      <c r="C11" s="7">
        <v>30</v>
      </c>
      <c r="D11" s="7">
        <v>4</v>
      </c>
      <c r="E11" s="12">
        <f>0.3*LN(0.3)</f>
        <v>-0.36119184129778081</v>
      </c>
      <c r="F11" s="12"/>
      <c r="G11" s="12"/>
      <c r="H11" s="1"/>
    </row>
    <row r="12" spans="1:9" x14ac:dyDescent="0.25">
      <c r="A12" s="4"/>
      <c r="B12" s="8" t="s">
        <v>41</v>
      </c>
      <c r="C12" s="7">
        <v>17.5</v>
      </c>
      <c r="D12" s="7">
        <v>2</v>
      </c>
      <c r="E12" s="12">
        <f>0.175*LN(0.175)</f>
        <v>-0.30501962838525903</v>
      </c>
      <c r="F12" s="12"/>
      <c r="G12" s="12"/>
      <c r="H12" s="1"/>
    </row>
    <row r="13" spans="1:9" x14ac:dyDescent="0.25">
      <c r="A13" s="4"/>
      <c r="B13" s="8" t="s">
        <v>40</v>
      </c>
      <c r="C13" s="7">
        <v>12</v>
      </c>
      <c r="D13" s="7">
        <v>3</v>
      </c>
      <c r="E13" s="12">
        <f>0.12*LN(0.12)</f>
        <v>-0.2544316243440109</v>
      </c>
      <c r="F13" s="12"/>
      <c r="G13" s="12"/>
      <c r="H13" s="1"/>
    </row>
    <row r="14" spans="1:9" x14ac:dyDescent="0.25">
      <c r="A14" s="4"/>
      <c r="B14" s="8" t="s">
        <v>37</v>
      </c>
      <c r="C14" s="7">
        <v>0.5</v>
      </c>
      <c r="D14" s="7">
        <v>2</v>
      </c>
      <c r="E14" s="12">
        <f>0.05*LN(0.05)</f>
        <v>-0.14978661367769955</v>
      </c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42</v>
      </c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4">
    <sortCondition descending="1" ref="C10:C1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25" sqref="B25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90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20</v>
      </c>
      <c r="D3" s="1" t="s">
        <v>1</v>
      </c>
      <c r="E3" s="1" t="s">
        <v>141</v>
      </c>
      <c r="F3" s="1" t="s">
        <v>2</v>
      </c>
      <c r="G3" s="1" t="s">
        <v>3</v>
      </c>
      <c r="H3" s="1" t="s">
        <v>4</v>
      </c>
      <c r="I3" s="1" t="s">
        <v>147</v>
      </c>
    </row>
    <row r="4" spans="1:9" x14ac:dyDescent="0.25">
      <c r="A4" s="1"/>
      <c r="B4" s="1" t="s">
        <v>5</v>
      </c>
      <c r="C4" s="3">
        <v>43152</v>
      </c>
      <c r="D4" s="1" t="s">
        <v>6</v>
      </c>
      <c r="E4" s="1" t="s">
        <v>116</v>
      </c>
      <c r="F4" s="1" t="s">
        <v>7</v>
      </c>
      <c r="G4" s="14" t="s">
        <v>94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166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15" t="s">
        <v>41</v>
      </c>
      <c r="C10" s="7">
        <v>35</v>
      </c>
      <c r="D10" s="7">
        <v>3.2</v>
      </c>
      <c r="E10" s="12">
        <f>0.35*LN(0.35)</f>
        <v>-0.36743774357453723</v>
      </c>
      <c r="F10" s="12"/>
      <c r="G10" s="12">
        <f>-1*SUM(E10:E18)</f>
        <v>1.5657306529961335</v>
      </c>
      <c r="H10" s="1">
        <f>G10/LN(6)</f>
        <v>0.87385091575416551</v>
      </c>
    </row>
    <row r="11" spans="1:9" x14ac:dyDescent="0.25">
      <c r="A11" s="4"/>
      <c r="B11" s="16" t="s">
        <v>40</v>
      </c>
      <c r="C11" s="7">
        <v>25</v>
      </c>
      <c r="D11" s="7">
        <v>4.3</v>
      </c>
      <c r="E11" s="12">
        <f t="shared" ref="E11" si="0">0.25*LN(0.25)</f>
        <v>-0.34657359027997264</v>
      </c>
      <c r="F11" s="12"/>
      <c r="G11" s="12"/>
      <c r="H11" s="1"/>
    </row>
    <row r="12" spans="1:9" x14ac:dyDescent="0.25">
      <c r="A12" s="4"/>
      <c r="B12" s="15" t="s">
        <v>181</v>
      </c>
      <c r="C12" s="7">
        <v>20</v>
      </c>
      <c r="D12" s="7">
        <v>1.6</v>
      </c>
      <c r="E12" s="12">
        <f>0.2*LN(0.2)</f>
        <v>-0.32188758248682009</v>
      </c>
      <c r="F12" s="12"/>
      <c r="G12" s="12"/>
      <c r="H12" s="1"/>
    </row>
    <row r="13" spans="1:9" x14ac:dyDescent="0.25">
      <c r="A13" s="4"/>
      <c r="B13" s="17" t="s">
        <v>95</v>
      </c>
      <c r="C13" s="7">
        <v>10</v>
      </c>
      <c r="D13" s="7">
        <v>4.8</v>
      </c>
      <c r="E13" s="12">
        <f>0.1*LN(0.1)</f>
        <v>-0.23025850929940456</v>
      </c>
      <c r="F13" s="12"/>
      <c r="G13" s="12"/>
      <c r="H13" s="1"/>
    </row>
    <row r="14" spans="1:9" x14ac:dyDescent="0.25">
      <c r="A14" s="4"/>
      <c r="B14" s="16" t="s">
        <v>37</v>
      </c>
      <c r="C14" s="7">
        <v>5</v>
      </c>
      <c r="D14" s="7">
        <v>1.8</v>
      </c>
      <c r="E14" s="12">
        <f>0.05*LN(0.05)</f>
        <v>-0.14978661367769955</v>
      </c>
      <c r="F14" s="12"/>
      <c r="G14" s="12"/>
      <c r="H14" s="1"/>
    </row>
    <row r="15" spans="1:9" x14ac:dyDescent="0.25">
      <c r="A15" s="4"/>
      <c r="B15" s="15" t="s">
        <v>92</v>
      </c>
      <c r="C15" s="7">
        <v>5</v>
      </c>
      <c r="D15" s="7">
        <v>4.2</v>
      </c>
      <c r="E15" s="12">
        <f>0.05*LN(0.05)</f>
        <v>-0.14978661367769955</v>
      </c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 t="s">
        <v>122</v>
      </c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5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20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5">
    <sortCondition descending="1" ref="C10:C15"/>
  </sortState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42" sqref="B42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90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21</v>
      </c>
      <c r="D3" s="1" t="s">
        <v>1</v>
      </c>
      <c r="E3" s="1" t="s">
        <v>141</v>
      </c>
      <c r="F3" s="1" t="s">
        <v>2</v>
      </c>
      <c r="G3" s="1" t="s">
        <v>3</v>
      </c>
      <c r="H3" s="1" t="s">
        <v>4</v>
      </c>
      <c r="I3" s="1" t="s">
        <v>97</v>
      </c>
    </row>
    <row r="4" spans="1:9" x14ac:dyDescent="0.25">
      <c r="A4" s="1"/>
      <c r="B4" s="1" t="s">
        <v>5</v>
      </c>
      <c r="C4" s="3">
        <v>43152</v>
      </c>
      <c r="D4" s="1" t="s">
        <v>6</v>
      </c>
      <c r="E4" s="1" t="s">
        <v>117</v>
      </c>
      <c r="F4" s="1" t="s">
        <v>7</v>
      </c>
      <c r="G4" s="14" t="s">
        <v>99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167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37</v>
      </c>
      <c r="C10" s="7">
        <v>25</v>
      </c>
      <c r="D10" s="7">
        <v>1.7</v>
      </c>
      <c r="E10" s="12">
        <f>0.25*LN(0.25)</f>
        <v>-0.34657359027997264</v>
      </c>
      <c r="F10" s="12"/>
      <c r="G10" s="12">
        <f>-1*SUM(E10:E18)</f>
        <v>1.6423282990028136</v>
      </c>
      <c r="H10" s="1">
        <f>G10/LN(6)</f>
        <v>0.91660087595930451</v>
      </c>
    </row>
    <row r="11" spans="1:9" x14ac:dyDescent="0.25">
      <c r="A11" s="4"/>
      <c r="B11" s="18" t="s">
        <v>40</v>
      </c>
      <c r="C11" s="7">
        <v>25</v>
      </c>
      <c r="D11" s="7">
        <v>1.2</v>
      </c>
      <c r="E11" s="12">
        <f t="shared" ref="E11" si="0">0.25*LN(0.25)</f>
        <v>-0.34657359027997264</v>
      </c>
      <c r="F11" s="12"/>
      <c r="G11" s="12"/>
      <c r="H11" s="1"/>
    </row>
    <row r="12" spans="1:9" x14ac:dyDescent="0.25">
      <c r="A12" s="4"/>
      <c r="B12" s="15" t="s">
        <v>14</v>
      </c>
      <c r="C12" s="7">
        <v>15</v>
      </c>
      <c r="D12" s="7">
        <v>2.5</v>
      </c>
      <c r="E12" s="12">
        <f>0.15*LN(0.15)</f>
        <v>-0.28456799773288216</v>
      </c>
      <c r="F12" s="12"/>
      <c r="G12" s="12"/>
      <c r="H12" s="1"/>
    </row>
    <row r="13" spans="1:9" x14ac:dyDescent="0.25">
      <c r="A13" s="4"/>
      <c r="B13" s="12" t="s">
        <v>41</v>
      </c>
      <c r="C13" s="7">
        <v>15</v>
      </c>
      <c r="D13" s="7">
        <v>1.8</v>
      </c>
      <c r="E13" s="12">
        <f t="shared" ref="E13" si="1">0.15*LN(0.15)</f>
        <v>-0.28456799773288216</v>
      </c>
      <c r="F13" s="12"/>
      <c r="G13" s="12"/>
      <c r="H13" s="1"/>
    </row>
    <row r="14" spans="1:9" x14ac:dyDescent="0.25">
      <c r="A14" s="4"/>
      <c r="B14" s="20" t="s">
        <v>98</v>
      </c>
      <c r="C14" s="7">
        <v>10</v>
      </c>
      <c r="D14" s="7">
        <v>1.2</v>
      </c>
      <c r="E14" s="12">
        <f>0.1*LN(0.1)</f>
        <v>-0.23025850929940456</v>
      </c>
      <c r="F14" s="12"/>
      <c r="G14" s="12"/>
      <c r="H14" s="1"/>
    </row>
    <row r="15" spans="1:9" x14ac:dyDescent="0.25">
      <c r="A15" s="4"/>
      <c r="B15" s="7" t="s">
        <v>93</v>
      </c>
      <c r="C15" s="7">
        <v>5</v>
      </c>
      <c r="D15" s="7">
        <v>1</v>
      </c>
      <c r="E15" s="12">
        <f>0.05*LN(0.05)</f>
        <v>-0.14978661367769955</v>
      </c>
      <c r="F15" s="12"/>
      <c r="G15" s="12"/>
      <c r="H15" s="1"/>
    </row>
    <row r="16" spans="1:9" x14ac:dyDescent="0.25">
      <c r="A16" s="4"/>
      <c r="B16" s="7" t="s">
        <v>53</v>
      </c>
      <c r="C16" s="7">
        <v>5</v>
      </c>
      <c r="D16" s="7">
        <v>2.2000000000000002</v>
      </c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 t="s">
        <v>95</v>
      </c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5</v>
      </c>
      <c r="D24" s="7">
        <v>4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f>100/6</f>
        <v>16.666666666666668</v>
      </c>
      <c r="D26" s="7">
        <v>4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96</v>
      </c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17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6">
    <sortCondition descending="1" ref="C10:C16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E11" sqref="E11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90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22</v>
      </c>
      <c r="D3" s="1" t="s">
        <v>1</v>
      </c>
      <c r="E3" s="1" t="s">
        <v>140</v>
      </c>
      <c r="F3" s="1" t="s">
        <v>2</v>
      </c>
      <c r="G3" s="1" t="s">
        <v>3</v>
      </c>
      <c r="H3" s="1" t="s">
        <v>4</v>
      </c>
      <c r="I3" s="1" t="s">
        <v>66</v>
      </c>
    </row>
    <row r="4" spans="1:9" x14ac:dyDescent="0.25">
      <c r="A4" s="1"/>
      <c r="B4" s="1" t="s">
        <v>5</v>
      </c>
      <c r="C4" s="3">
        <v>43152</v>
      </c>
      <c r="D4" s="1" t="s">
        <v>6</v>
      </c>
      <c r="E4" s="1" t="s">
        <v>113</v>
      </c>
      <c r="F4" s="1" t="s">
        <v>7</v>
      </c>
      <c r="G4" s="14" t="s">
        <v>100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168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48</v>
      </c>
      <c r="C10" s="7">
        <v>35</v>
      </c>
      <c r="D10" s="7">
        <v>1.4</v>
      </c>
      <c r="E10" s="12">
        <f>0.35*LN(0.35)</f>
        <v>-0.36743774357453723</v>
      </c>
      <c r="F10" s="12"/>
      <c r="G10" s="12">
        <f>-1*SUM(E10:E18)</f>
        <v>1.3539384467713436</v>
      </c>
      <c r="H10" s="1">
        <f>G10/LN(5)</f>
        <v>0.84124925622241531</v>
      </c>
    </row>
    <row r="11" spans="1:9" x14ac:dyDescent="0.25">
      <c r="A11" s="4"/>
      <c r="B11" s="4" t="s">
        <v>13</v>
      </c>
      <c r="C11" s="7">
        <v>20</v>
      </c>
      <c r="D11" s="7">
        <v>1.4</v>
      </c>
      <c r="E11" s="12">
        <f>0.2*LN(0.2)</f>
        <v>-0.32188758248682009</v>
      </c>
      <c r="F11" s="12"/>
      <c r="G11" s="12"/>
      <c r="H11" s="1"/>
    </row>
    <row r="12" spans="1:9" x14ac:dyDescent="0.25">
      <c r="A12" s="4"/>
      <c r="B12" s="12" t="s">
        <v>37</v>
      </c>
      <c r="C12" s="7">
        <v>15</v>
      </c>
      <c r="D12" s="7">
        <v>1.6</v>
      </c>
      <c r="E12" s="12">
        <f>0.15*LN(0.15)</f>
        <v>-0.28456799773288216</v>
      </c>
      <c r="F12" s="12"/>
      <c r="G12" s="12"/>
      <c r="H12" s="1"/>
    </row>
    <row r="13" spans="1:9" x14ac:dyDescent="0.25">
      <c r="A13" s="4"/>
      <c r="B13" s="4" t="s">
        <v>53</v>
      </c>
      <c r="C13" s="7">
        <v>15</v>
      </c>
      <c r="D13" s="7">
        <v>2</v>
      </c>
      <c r="E13" s="12"/>
      <c r="F13" s="12"/>
      <c r="G13" s="12"/>
      <c r="H13" s="1"/>
    </row>
    <row r="14" spans="1:9" x14ac:dyDescent="0.25">
      <c r="A14" s="4"/>
      <c r="B14" s="15" t="s">
        <v>14</v>
      </c>
      <c r="C14" s="7">
        <v>10</v>
      </c>
      <c r="D14" s="7">
        <v>3</v>
      </c>
      <c r="E14" s="12">
        <f>0.1*LN(0.1)</f>
        <v>-0.23025850929940456</v>
      </c>
      <c r="F14" s="12"/>
      <c r="G14" s="12"/>
      <c r="H14" s="1"/>
    </row>
    <row r="15" spans="1:9" x14ac:dyDescent="0.25">
      <c r="A15" s="4"/>
      <c r="B15" s="19" t="s">
        <v>92</v>
      </c>
      <c r="C15" s="7">
        <v>5</v>
      </c>
      <c r="D15" s="7">
        <v>1.5</v>
      </c>
      <c r="E15" s="12">
        <f>0.05*LN(0.05)</f>
        <v>-0.14978661367769955</v>
      </c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4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5">
    <sortCondition descending="1" ref="C10:C15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24" sqref="B24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90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23</v>
      </c>
      <c r="D3" s="1" t="s">
        <v>1</v>
      </c>
      <c r="E3" s="1" t="s">
        <v>139</v>
      </c>
      <c r="F3" s="1" t="s">
        <v>2</v>
      </c>
      <c r="G3" s="1" t="s">
        <v>3</v>
      </c>
      <c r="H3" s="1" t="s">
        <v>4</v>
      </c>
      <c r="I3" s="1" t="s">
        <v>118</v>
      </c>
    </row>
    <row r="4" spans="1:9" x14ac:dyDescent="0.25">
      <c r="A4" s="1"/>
      <c r="B4" s="1" t="s">
        <v>5</v>
      </c>
      <c r="C4" s="3">
        <v>43152</v>
      </c>
      <c r="D4" s="1" t="s">
        <v>6</v>
      </c>
      <c r="E4" s="1" t="s">
        <v>113</v>
      </c>
      <c r="F4" s="1" t="s">
        <v>7</v>
      </c>
      <c r="G4" s="14" t="s">
        <v>101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169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21" t="s">
        <v>48</v>
      </c>
      <c r="C10" s="7">
        <v>30</v>
      </c>
      <c r="D10" s="7">
        <v>2</v>
      </c>
      <c r="E10" s="12">
        <f>0.3*LN(0.3)</f>
        <v>-0.36119184129778081</v>
      </c>
      <c r="F10" s="12"/>
      <c r="G10" s="12">
        <f>-1*SUM(E10:E18)</f>
        <v>1.3138340331927469</v>
      </c>
      <c r="H10" s="1">
        <f>G10/LN(4)</f>
        <v>0.94773092211916088</v>
      </c>
    </row>
    <row r="11" spans="1:9" x14ac:dyDescent="0.25">
      <c r="A11" s="4"/>
      <c r="B11" s="15" t="s">
        <v>13</v>
      </c>
      <c r="C11" s="7">
        <v>30</v>
      </c>
      <c r="D11" s="7">
        <v>2.2000000000000002</v>
      </c>
      <c r="E11" s="12">
        <f>0.3*LN(0.3)</f>
        <v>-0.36119184129778081</v>
      </c>
      <c r="F11" s="12"/>
      <c r="G11" s="12"/>
      <c r="H11" s="1"/>
    </row>
    <row r="12" spans="1:9" x14ac:dyDescent="0.25">
      <c r="A12" s="4"/>
      <c r="B12" s="21" t="s">
        <v>37</v>
      </c>
      <c r="C12" s="7">
        <v>30</v>
      </c>
      <c r="D12" s="7">
        <v>3.2</v>
      </c>
      <c r="E12" s="12">
        <f>0.3*LN(0.3)</f>
        <v>-0.36119184129778081</v>
      </c>
      <c r="F12" s="12"/>
      <c r="G12" s="12"/>
      <c r="H12" s="1"/>
    </row>
    <row r="13" spans="1:9" x14ac:dyDescent="0.25">
      <c r="A13" s="4"/>
      <c r="B13" s="15" t="s">
        <v>14</v>
      </c>
      <c r="C13" s="7">
        <v>10</v>
      </c>
      <c r="D13" s="7">
        <v>3.3</v>
      </c>
      <c r="E13" s="12">
        <f>0.1*LN(0.1)</f>
        <v>-0.23025850929940456</v>
      </c>
      <c r="F13" s="12"/>
      <c r="G13" s="12"/>
      <c r="H13" s="1"/>
    </row>
    <row r="14" spans="1:9" x14ac:dyDescent="0.25">
      <c r="A14" s="4"/>
      <c r="B14" s="8"/>
      <c r="C14" s="7"/>
      <c r="D14" s="7"/>
      <c r="E14" s="12"/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5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20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3">
    <sortCondition descending="1" ref="C10:C13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3" sqref="A23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90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24</v>
      </c>
      <c r="D3" s="1" t="s">
        <v>1</v>
      </c>
      <c r="E3" s="1" t="s">
        <v>138</v>
      </c>
      <c r="F3" s="1" t="s">
        <v>2</v>
      </c>
      <c r="G3" s="1" t="s">
        <v>3</v>
      </c>
      <c r="H3" s="1" t="s">
        <v>4</v>
      </c>
      <c r="I3" s="1" t="s">
        <v>66</v>
      </c>
    </row>
    <row r="4" spans="1:9" x14ac:dyDescent="0.25">
      <c r="A4" s="1"/>
      <c r="B4" s="1" t="s">
        <v>5</v>
      </c>
      <c r="C4" s="3">
        <v>43152</v>
      </c>
      <c r="D4" s="1" t="s">
        <v>6</v>
      </c>
      <c r="E4" s="1" t="s">
        <v>113</v>
      </c>
      <c r="F4" s="1" t="s">
        <v>7</v>
      </c>
      <c r="G4" s="14" t="s">
        <v>103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170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4" t="s">
        <v>48</v>
      </c>
      <c r="C10" s="7">
        <v>57</v>
      </c>
      <c r="D10" s="7">
        <v>1.7</v>
      </c>
      <c r="E10" s="12">
        <f>0.57*LN(0.57)</f>
        <v>-0.32040778334751852</v>
      </c>
      <c r="F10" s="12"/>
      <c r="G10" s="12">
        <f>-1*SUM(E10:E15)</f>
        <v>1.1818467141645197</v>
      </c>
      <c r="H10" s="1">
        <f>G10/LN(5)</f>
        <v>0.73432265080490411</v>
      </c>
    </row>
    <row r="11" spans="1:9" x14ac:dyDescent="0.25">
      <c r="A11" s="4"/>
      <c r="B11" s="15" t="s">
        <v>13</v>
      </c>
      <c r="C11" s="7">
        <v>20</v>
      </c>
      <c r="D11" s="7">
        <v>2</v>
      </c>
      <c r="E11" s="12">
        <f>0.2*LN(0.2)</f>
        <v>-0.32188758248682009</v>
      </c>
      <c r="F11" s="12"/>
      <c r="G11" s="12"/>
      <c r="H11" s="1"/>
    </row>
    <row r="12" spans="1:9" x14ac:dyDescent="0.25">
      <c r="A12" s="4"/>
      <c r="B12" s="21" t="s">
        <v>37</v>
      </c>
      <c r="C12" s="7">
        <v>15</v>
      </c>
      <c r="D12" s="7">
        <v>2.2999999999999998</v>
      </c>
      <c r="E12" s="12">
        <f>0.15*LN(0.15)</f>
        <v>-0.28456799773288216</v>
      </c>
      <c r="F12" s="12"/>
      <c r="G12" s="12"/>
      <c r="H12" s="1"/>
    </row>
    <row r="13" spans="1:9" x14ac:dyDescent="0.25">
      <c r="A13" s="4"/>
      <c r="B13" s="15" t="s">
        <v>14</v>
      </c>
      <c r="C13" s="7">
        <v>5</v>
      </c>
      <c r="D13" s="7">
        <v>2</v>
      </c>
      <c r="E13" s="12">
        <f>0.05*LN(0.05)</f>
        <v>-0.14978661367769955</v>
      </c>
      <c r="F13" s="12"/>
      <c r="G13" s="12"/>
      <c r="H13" s="1"/>
    </row>
    <row r="14" spans="1:9" x14ac:dyDescent="0.25">
      <c r="A14" s="4"/>
      <c r="B14" s="15" t="s">
        <v>98</v>
      </c>
      <c r="C14" s="7">
        <v>3</v>
      </c>
      <c r="D14" s="7">
        <v>1.1000000000000001</v>
      </c>
      <c r="E14" s="12">
        <f>0.03*LN(0.03)</f>
        <v>-0.10519673691959945</v>
      </c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 t="s">
        <v>104</v>
      </c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5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20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0" sqref="A20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102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25</v>
      </c>
      <c r="D3" s="1" t="s">
        <v>1</v>
      </c>
      <c r="E3" s="1" t="s">
        <v>137</v>
      </c>
      <c r="F3" s="1" t="s">
        <v>2</v>
      </c>
      <c r="G3" s="1" t="s">
        <v>3</v>
      </c>
      <c r="H3" s="1" t="s">
        <v>4</v>
      </c>
      <c r="I3" s="1" t="s">
        <v>107</v>
      </c>
    </row>
    <row r="4" spans="1:9" x14ac:dyDescent="0.25">
      <c r="A4" s="1"/>
      <c r="B4" s="1" t="s">
        <v>5</v>
      </c>
      <c r="C4" s="3">
        <v>43196</v>
      </c>
      <c r="D4" s="1" t="s">
        <v>6</v>
      </c>
      <c r="E4" s="1" t="s">
        <v>117</v>
      </c>
      <c r="F4" s="1" t="s">
        <v>7</v>
      </c>
      <c r="G4" s="14" t="s">
        <v>126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171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21" t="s">
        <v>37</v>
      </c>
      <c r="C10" s="7">
        <v>50</v>
      </c>
      <c r="D10" s="7">
        <v>2</v>
      </c>
      <c r="E10" s="12">
        <f>0.5*LN(0.5)</f>
        <v>-0.34657359027997264</v>
      </c>
      <c r="F10" s="12"/>
      <c r="G10" s="12">
        <f>-1*SUM(E10:E18)</f>
        <v>0.94334839232903911</v>
      </c>
      <c r="H10" s="1">
        <f>G10/LN(3)</f>
        <v>0.85867271107325482</v>
      </c>
    </row>
    <row r="11" spans="1:9" x14ac:dyDescent="0.25">
      <c r="A11" s="4"/>
      <c r="B11" s="15" t="s">
        <v>13</v>
      </c>
      <c r="C11" s="7">
        <v>40</v>
      </c>
      <c r="D11" s="7">
        <v>1.5</v>
      </c>
      <c r="E11" s="12">
        <f>0.4*LN(0.4)</f>
        <v>-0.36651629274966202</v>
      </c>
      <c r="F11" s="12"/>
      <c r="G11" s="12"/>
      <c r="H11" s="1"/>
    </row>
    <row r="12" spans="1:9" x14ac:dyDescent="0.25">
      <c r="A12" s="4"/>
      <c r="B12" s="15" t="s">
        <v>14</v>
      </c>
      <c r="C12" s="7">
        <v>10</v>
      </c>
      <c r="D12" s="7">
        <v>3.6</v>
      </c>
      <c r="E12" s="12">
        <f>0.1*LN(0.1)</f>
        <v>-0.23025850929940456</v>
      </c>
      <c r="F12" s="12"/>
      <c r="G12" s="12"/>
      <c r="H12" s="1"/>
    </row>
    <row r="13" spans="1:9" x14ac:dyDescent="0.25">
      <c r="A13" s="4"/>
      <c r="B13" s="8"/>
      <c r="C13" s="7"/>
      <c r="D13" s="7"/>
      <c r="E13" s="12"/>
      <c r="F13" s="12"/>
      <c r="G13" s="12"/>
      <c r="H13" s="1"/>
    </row>
    <row r="14" spans="1:9" x14ac:dyDescent="0.25">
      <c r="A14" s="4"/>
      <c r="B14" s="8"/>
      <c r="C14" s="7"/>
      <c r="D14" s="7"/>
      <c r="E14" s="12"/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125</v>
      </c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44" sqref="A44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102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26</v>
      </c>
      <c r="D3" s="1" t="s">
        <v>1</v>
      </c>
      <c r="E3" s="1" t="s">
        <v>136</v>
      </c>
      <c r="F3" s="1" t="s">
        <v>2</v>
      </c>
      <c r="G3" s="1" t="s">
        <v>3</v>
      </c>
      <c r="H3" s="1" t="s">
        <v>4</v>
      </c>
      <c r="I3" s="1" t="s">
        <v>65</v>
      </c>
    </row>
    <row r="4" spans="1:9" x14ac:dyDescent="0.25">
      <c r="A4" s="1"/>
      <c r="B4" s="1" t="s">
        <v>5</v>
      </c>
      <c r="C4" s="3">
        <v>43196</v>
      </c>
      <c r="D4" s="1" t="s">
        <v>6</v>
      </c>
      <c r="E4" s="1" t="s">
        <v>112</v>
      </c>
      <c r="F4" s="1" t="s">
        <v>7</v>
      </c>
      <c r="G4" s="14" t="s">
        <v>127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172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15" t="s">
        <v>13</v>
      </c>
      <c r="C10" s="7">
        <v>75</v>
      </c>
      <c r="D10" s="7">
        <v>1.2</v>
      </c>
      <c r="E10" s="12">
        <f>0.75*LN(0.75)</f>
        <v>-0.21576155433883568</v>
      </c>
      <c r="F10" s="12"/>
      <c r="G10" s="12">
        <f>-1*SUM(E10:E18)</f>
        <v>0.71505122013253164</v>
      </c>
      <c r="H10" s="1">
        <f>G10/LN(3)</f>
        <v>0.65086766961201203</v>
      </c>
    </row>
    <row r="11" spans="1:9" x14ac:dyDescent="0.25">
      <c r="A11" s="4"/>
      <c r="B11" s="21" t="s">
        <v>37</v>
      </c>
      <c r="C11" s="7">
        <v>17.5</v>
      </c>
      <c r="D11" s="7">
        <v>1.9</v>
      </c>
      <c r="E11" s="12">
        <f>0.175*LN(0.175)</f>
        <v>-0.30501962838525903</v>
      </c>
      <c r="F11" s="12"/>
      <c r="G11" s="12"/>
      <c r="H11" s="1"/>
    </row>
    <row r="12" spans="1:9" x14ac:dyDescent="0.25">
      <c r="A12" s="4"/>
      <c r="B12" s="15" t="s">
        <v>14</v>
      </c>
      <c r="C12" s="7">
        <v>7.5</v>
      </c>
      <c r="D12" s="7">
        <v>3.8</v>
      </c>
      <c r="E12" s="12">
        <f>0.075*LN(0.075)</f>
        <v>-0.19427003740843699</v>
      </c>
      <c r="F12" s="12"/>
      <c r="G12" s="12"/>
      <c r="H12" s="1"/>
    </row>
    <row r="13" spans="1:9" x14ac:dyDescent="0.25">
      <c r="A13" s="4"/>
      <c r="B13" s="8"/>
      <c r="C13" s="7"/>
      <c r="D13" s="7"/>
      <c r="E13" s="12"/>
      <c r="F13" s="12"/>
      <c r="G13" s="12"/>
      <c r="H13" s="1"/>
    </row>
    <row r="14" spans="1:9" x14ac:dyDescent="0.25">
      <c r="A14" s="4"/>
      <c r="B14" s="8"/>
      <c r="C14" s="7"/>
      <c r="D14" s="7"/>
      <c r="E14" s="12"/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65</v>
      </c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21" sqref="C21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102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27</v>
      </c>
      <c r="D3" s="1" t="s">
        <v>1</v>
      </c>
      <c r="E3" s="1" t="s">
        <v>135</v>
      </c>
      <c r="F3" s="1" t="s">
        <v>2</v>
      </c>
      <c r="G3" s="1" t="s">
        <v>3</v>
      </c>
      <c r="H3" s="1" t="s">
        <v>4</v>
      </c>
      <c r="I3" s="1" t="s">
        <v>65</v>
      </c>
    </row>
    <row r="4" spans="1:9" x14ac:dyDescent="0.25">
      <c r="A4" s="1"/>
      <c r="B4" s="1" t="s">
        <v>5</v>
      </c>
      <c r="C4" s="3">
        <v>43173</v>
      </c>
      <c r="D4" s="1" t="s">
        <v>6</v>
      </c>
      <c r="E4" s="1" t="s">
        <v>112</v>
      </c>
      <c r="F4" s="1" t="s">
        <v>7</v>
      </c>
      <c r="G4" s="14" t="s">
        <v>105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173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15" t="s">
        <v>13</v>
      </c>
      <c r="C10" s="7">
        <v>70</v>
      </c>
      <c r="D10" s="7">
        <v>1</v>
      </c>
      <c r="E10" s="12">
        <f>0.7*LN(0.7)</f>
        <v>-0.24967246075711269</v>
      </c>
      <c r="F10" s="12"/>
      <c r="G10" s="12">
        <f>-1*SUM(E10:E18)</f>
        <v>0.9731867515512318</v>
      </c>
      <c r="H10" s="1">
        <f>G10/LN(5)</f>
        <v>0.60467492658936584</v>
      </c>
    </row>
    <row r="11" spans="1:9" x14ac:dyDescent="0.25">
      <c r="A11" s="4"/>
      <c r="B11" s="15" t="s">
        <v>48</v>
      </c>
      <c r="C11" s="7">
        <v>13</v>
      </c>
      <c r="D11" s="7">
        <v>1.2</v>
      </c>
      <c r="E11" s="12">
        <f>0.13*LN(0.13)</f>
        <v>-0.26522870770845208</v>
      </c>
      <c r="F11" s="12"/>
      <c r="G11" s="12"/>
      <c r="H11" s="1"/>
    </row>
    <row r="12" spans="1:9" x14ac:dyDescent="0.25">
      <c r="A12" s="4"/>
      <c r="B12" s="21" t="s">
        <v>37</v>
      </c>
      <c r="C12" s="7">
        <v>10</v>
      </c>
      <c r="D12" s="7">
        <v>1.4</v>
      </c>
      <c r="E12" s="12">
        <f>0.1*LN(0.1)</f>
        <v>-0.23025850929940456</v>
      </c>
      <c r="F12" s="12"/>
      <c r="G12" s="12"/>
      <c r="H12" s="1"/>
    </row>
    <row r="13" spans="1:9" x14ac:dyDescent="0.25">
      <c r="A13" s="4"/>
      <c r="B13" s="15" t="s">
        <v>14</v>
      </c>
      <c r="C13" s="7">
        <v>5</v>
      </c>
      <c r="D13" s="7">
        <v>4</v>
      </c>
      <c r="E13" s="12">
        <f>0.05*LN(0.05)</f>
        <v>-0.14978661367769955</v>
      </c>
      <c r="F13" s="12"/>
      <c r="G13" s="12"/>
      <c r="H13" s="1"/>
    </row>
    <row r="14" spans="1:9" x14ac:dyDescent="0.25">
      <c r="A14" s="4"/>
      <c r="B14" s="8" t="s">
        <v>40</v>
      </c>
      <c r="C14" s="7">
        <v>2</v>
      </c>
      <c r="D14" s="7">
        <v>1.4</v>
      </c>
      <c r="E14" s="12">
        <f>0.02*LN(0.02)</f>
        <v>-7.824046010856292E-2</v>
      </c>
      <c r="F14" s="12"/>
      <c r="G14" s="12"/>
      <c r="H14" s="1"/>
    </row>
    <row r="15" spans="1:9" x14ac:dyDescent="0.25">
      <c r="A15" s="4"/>
      <c r="B15" s="8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7"/>
      <c r="C17" s="7"/>
      <c r="D17" s="7"/>
      <c r="E17" s="12"/>
      <c r="F17" s="12"/>
      <c r="G17" s="12"/>
      <c r="H17" s="1"/>
    </row>
    <row r="18" spans="1:8" x14ac:dyDescent="0.25">
      <c r="A18" s="1"/>
      <c r="B18" s="4"/>
      <c r="C18" s="7"/>
      <c r="D18" s="7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 t="s">
        <v>106</v>
      </c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2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ht="15.75" thickBot="1" x14ac:dyDescent="0.3">
      <c r="A24" s="1"/>
      <c r="B24" s="9" t="s">
        <v>18</v>
      </c>
      <c r="C24" s="10" t="s">
        <v>19</v>
      </c>
      <c r="D24" s="11" t="s">
        <v>20</v>
      </c>
      <c r="E24" s="11" t="s">
        <v>21</v>
      </c>
      <c r="F24" s="1"/>
      <c r="G24" s="1" t="s">
        <v>29</v>
      </c>
      <c r="H24" s="1"/>
    </row>
    <row r="25" spans="1:8" x14ac:dyDescent="0.25">
      <c r="A25" s="1"/>
      <c r="B25" s="4" t="s">
        <v>22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23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x14ac:dyDescent="0.25">
      <c r="A27" s="1"/>
      <c r="B27" s="4" t="s">
        <v>24</v>
      </c>
      <c r="C27" s="7">
        <v>0</v>
      </c>
      <c r="D27" s="7">
        <v>5</v>
      </c>
      <c r="E27" s="7"/>
      <c r="F27" s="1"/>
      <c r="G27" s="1" t="s">
        <v>32</v>
      </c>
      <c r="H27" s="1"/>
    </row>
    <row r="28" spans="1:8" ht="15.75" thickBot="1" x14ac:dyDescent="0.3">
      <c r="A28" s="1"/>
      <c r="B28" s="9" t="s">
        <v>25</v>
      </c>
      <c r="C28" s="11" t="s">
        <v>38</v>
      </c>
      <c r="D28" s="11">
        <v>4</v>
      </c>
      <c r="E28" s="11" t="s">
        <v>63</v>
      </c>
      <c r="F28" s="1"/>
      <c r="G28" s="1" t="s">
        <v>33</v>
      </c>
      <c r="H28" s="1"/>
    </row>
    <row r="29" spans="1:8" x14ac:dyDescent="0.25">
      <c r="A29" s="1"/>
      <c r="B29" s="4" t="s">
        <v>26</v>
      </c>
      <c r="C29" s="7" t="s">
        <v>38</v>
      </c>
      <c r="D29" s="7">
        <v>19</v>
      </c>
      <c r="E29" s="7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D41" sqref="D41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9" style="2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102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28</v>
      </c>
      <c r="D3" s="1" t="s">
        <v>1</v>
      </c>
      <c r="E3" s="1" t="s">
        <v>134</v>
      </c>
      <c r="F3" s="1" t="s">
        <v>2</v>
      </c>
      <c r="G3" s="1" t="s">
        <v>3</v>
      </c>
      <c r="H3" s="1" t="s">
        <v>4</v>
      </c>
      <c r="I3" s="1" t="s">
        <v>107</v>
      </c>
    </row>
    <row r="4" spans="1:9" x14ac:dyDescent="0.25">
      <c r="A4" s="1"/>
      <c r="B4" s="1" t="s">
        <v>5</v>
      </c>
      <c r="C4" s="3">
        <v>43173</v>
      </c>
      <c r="D4" s="1" t="s">
        <v>6</v>
      </c>
      <c r="E4" s="1" t="s">
        <v>117</v>
      </c>
      <c r="F4" s="1" t="s">
        <v>7</v>
      </c>
      <c r="G4" s="14" t="s">
        <v>108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174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21" t="s">
        <v>37</v>
      </c>
      <c r="C10" s="7">
        <v>55</v>
      </c>
      <c r="D10" s="7">
        <v>1.8</v>
      </c>
      <c r="E10" s="12">
        <f>0.55*LN(0.55)</f>
        <v>-0.32881035041559126</v>
      </c>
      <c r="F10" s="12"/>
      <c r="G10" s="12">
        <f>-1*SUM(E10:E12)</f>
        <v>0.68813881371358843</v>
      </c>
      <c r="H10" s="1">
        <f>G10/LN(2)</f>
        <v>0.99277445398780828</v>
      </c>
    </row>
    <row r="11" spans="1:9" x14ac:dyDescent="0.25">
      <c r="A11" s="4"/>
      <c r="B11" s="15" t="s">
        <v>13</v>
      </c>
      <c r="C11" s="7">
        <v>45</v>
      </c>
      <c r="D11" s="7">
        <v>0.9</v>
      </c>
      <c r="E11" s="12">
        <f>0.45*LN(0.45)</f>
        <v>-0.35932846329799722</v>
      </c>
      <c r="F11" s="12"/>
      <c r="G11" s="12"/>
      <c r="H11" s="1"/>
    </row>
    <row r="12" spans="1:9" x14ac:dyDescent="0.25">
      <c r="A12" s="4"/>
      <c r="B12" s="8"/>
      <c r="C12" s="7"/>
      <c r="D12" s="7"/>
      <c r="E12" s="12"/>
      <c r="F12" s="12"/>
      <c r="G12" s="12"/>
      <c r="H12" s="1"/>
    </row>
    <row r="13" spans="1:9" x14ac:dyDescent="0.25">
      <c r="A13" s="4"/>
      <c r="B13" s="8"/>
      <c r="C13" s="7"/>
      <c r="D13" s="7"/>
      <c r="E13" s="12"/>
      <c r="F13" s="12"/>
      <c r="G13" s="12"/>
      <c r="H13" s="1"/>
    </row>
    <row r="14" spans="1:9" x14ac:dyDescent="0.25">
      <c r="A14" s="4"/>
      <c r="B14" s="8"/>
      <c r="C14" s="7"/>
      <c r="D14" s="7"/>
      <c r="E14" s="12"/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109</v>
      </c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1">
    <sortCondition descending="1" ref="C10:C11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39" sqref="B39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9" x14ac:dyDescent="0.25">
      <c r="A1" s="1" t="s">
        <v>27</v>
      </c>
      <c r="B1" s="1" t="s">
        <v>102</v>
      </c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 t="s">
        <v>0</v>
      </c>
      <c r="C3" s="1">
        <v>29</v>
      </c>
      <c r="D3" s="1" t="s">
        <v>1</v>
      </c>
      <c r="E3" s="1" t="s">
        <v>133</v>
      </c>
      <c r="F3" s="1" t="s">
        <v>2</v>
      </c>
      <c r="G3" s="1" t="s">
        <v>3</v>
      </c>
      <c r="H3" s="1" t="s">
        <v>4</v>
      </c>
      <c r="I3" s="1" t="s">
        <v>119</v>
      </c>
    </row>
    <row r="4" spans="1:9" x14ac:dyDescent="0.25">
      <c r="A4" s="1"/>
      <c r="B4" s="1" t="s">
        <v>5</v>
      </c>
      <c r="C4" s="3">
        <v>43173</v>
      </c>
      <c r="D4" s="1" t="s">
        <v>6</v>
      </c>
      <c r="E4" s="1" t="s">
        <v>117</v>
      </c>
      <c r="F4" s="1" t="s">
        <v>7</v>
      </c>
      <c r="G4" s="14" t="s">
        <v>110</v>
      </c>
      <c r="H4" s="1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175</v>
      </c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2"/>
      <c r="F7" s="12"/>
      <c r="G7" s="12"/>
      <c r="H7" s="1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</row>
    <row r="10" spans="1:9" x14ac:dyDescent="0.25">
      <c r="A10" s="4"/>
      <c r="B10" s="21" t="s">
        <v>37</v>
      </c>
      <c r="C10" s="7">
        <v>45</v>
      </c>
      <c r="D10" s="7">
        <v>1.8</v>
      </c>
      <c r="E10" s="12">
        <f>0.45*LN(0.45)</f>
        <v>-0.35932846329799722</v>
      </c>
      <c r="F10" s="12"/>
      <c r="G10" s="12">
        <f>-1*SUM(E10:E12)</f>
        <v>1.0486537893593546</v>
      </c>
      <c r="H10" s="1">
        <f>G10/LN(3)</f>
        <v>0.95452581422576133</v>
      </c>
    </row>
    <row r="11" spans="1:9" x14ac:dyDescent="0.25">
      <c r="A11" s="4"/>
      <c r="B11" s="15" t="s">
        <v>13</v>
      </c>
      <c r="C11" s="7">
        <v>35</v>
      </c>
      <c r="D11" s="7">
        <v>1.3</v>
      </c>
      <c r="E11" s="12">
        <f>0.35*LN(0.35)</f>
        <v>-0.36743774357453723</v>
      </c>
      <c r="F11" s="12"/>
      <c r="G11" s="12"/>
      <c r="H11" s="1"/>
    </row>
    <row r="12" spans="1:9" x14ac:dyDescent="0.25">
      <c r="A12" s="4"/>
      <c r="B12" s="15" t="s">
        <v>14</v>
      </c>
      <c r="C12" s="7">
        <v>20</v>
      </c>
      <c r="D12" s="7">
        <v>3.2</v>
      </c>
      <c r="E12" s="12">
        <f>0.2*LN(0.2)</f>
        <v>-0.32188758248682009</v>
      </c>
      <c r="F12" s="12"/>
      <c r="G12" s="12"/>
      <c r="H12" s="1"/>
    </row>
    <row r="13" spans="1:9" x14ac:dyDescent="0.25">
      <c r="A13" s="4"/>
      <c r="B13" s="8"/>
      <c r="C13" s="7"/>
      <c r="D13" s="7"/>
      <c r="E13" s="12"/>
      <c r="F13" s="12"/>
      <c r="G13" s="12"/>
      <c r="H13" s="1"/>
    </row>
    <row r="14" spans="1:9" x14ac:dyDescent="0.25">
      <c r="A14" s="4"/>
      <c r="B14" s="8"/>
      <c r="C14" s="7"/>
      <c r="D14" s="7"/>
      <c r="E14" s="12"/>
      <c r="F14" s="12"/>
      <c r="G14" s="12"/>
      <c r="H14" s="1"/>
    </row>
    <row r="15" spans="1:9" x14ac:dyDescent="0.25">
      <c r="A15" s="4"/>
      <c r="B15" s="7"/>
      <c r="C15" s="7"/>
      <c r="D15" s="7"/>
      <c r="E15" s="12"/>
      <c r="F15" s="12"/>
      <c r="G15" s="12"/>
      <c r="H15" s="1"/>
    </row>
    <row r="16" spans="1:9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5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20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B26" sqref="B26"/>
    </sheetView>
  </sheetViews>
  <sheetFormatPr defaultRowHeight="15" x14ac:dyDescent="0.25"/>
  <cols>
    <col min="1" max="1" width="28.28515625" bestFit="1" customWidth="1"/>
    <col min="2" max="2" width="29" bestFit="1" customWidth="1"/>
    <col min="3" max="3" width="14.7109375" bestFit="1" customWidth="1"/>
    <col min="4" max="4" width="22.42578125" bestFit="1" customWidth="1"/>
    <col min="5" max="5" width="17.28515625" bestFit="1" customWidth="1"/>
    <col min="6" max="6" width="5.140625" bestFit="1" customWidth="1"/>
    <col min="7" max="7" width="24.42578125" bestFit="1" customWidth="1"/>
    <col min="8" max="8" width="12.85546875" bestFit="1" customWidth="1"/>
  </cols>
  <sheetData>
    <row r="1" spans="1:11" x14ac:dyDescent="0.25">
      <c r="A1" s="1" t="s">
        <v>27</v>
      </c>
      <c r="B1" s="1" t="s">
        <v>28</v>
      </c>
      <c r="C1" s="1"/>
      <c r="D1" s="1"/>
      <c r="E1" s="1"/>
      <c r="F1" s="1"/>
      <c r="G1" s="1"/>
      <c r="H1" s="1"/>
      <c r="I1" s="2"/>
      <c r="J1" s="2"/>
      <c r="K1" s="2"/>
    </row>
    <row r="2" spans="1:1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</row>
    <row r="3" spans="1:11" x14ac:dyDescent="0.25">
      <c r="A3" s="1"/>
      <c r="B3" s="1" t="s">
        <v>0</v>
      </c>
      <c r="C3" s="1">
        <v>3</v>
      </c>
      <c r="D3" s="1" t="s">
        <v>1</v>
      </c>
      <c r="E3" s="1" t="s">
        <v>136</v>
      </c>
      <c r="F3" s="1" t="s">
        <v>2</v>
      </c>
      <c r="G3" s="1" t="s">
        <v>3</v>
      </c>
      <c r="H3" s="1" t="s">
        <v>4</v>
      </c>
      <c r="I3" s="1" t="s">
        <v>64</v>
      </c>
      <c r="J3" s="2"/>
      <c r="K3" s="2"/>
    </row>
    <row r="4" spans="1:11" x14ac:dyDescent="0.25">
      <c r="A4" s="1"/>
      <c r="B4" s="1" t="s">
        <v>5</v>
      </c>
      <c r="C4" s="3">
        <v>43133</v>
      </c>
      <c r="D4" s="1" t="s">
        <v>6</v>
      </c>
      <c r="E4" s="1" t="s">
        <v>112</v>
      </c>
      <c r="F4" s="1" t="s">
        <v>7</v>
      </c>
      <c r="G4" s="14" t="s">
        <v>128</v>
      </c>
      <c r="H4" s="1"/>
      <c r="I4" s="2"/>
      <c r="J4" s="2"/>
      <c r="K4" s="2"/>
    </row>
    <row r="5" spans="1:11" x14ac:dyDescent="0.25">
      <c r="A5" s="1"/>
      <c r="B5" s="1" t="s">
        <v>8</v>
      </c>
      <c r="C5" s="1" t="s">
        <v>35</v>
      </c>
      <c r="D5" s="1"/>
      <c r="E5" s="1"/>
      <c r="F5" s="1"/>
      <c r="G5" s="1" t="s">
        <v>149</v>
      </c>
      <c r="H5" s="1"/>
      <c r="I5" s="2"/>
      <c r="J5" s="2"/>
      <c r="K5" s="2"/>
    </row>
    <row r="6" spans="1:11" x14ac:dyDescent="0.25">
      <c r="A6" s="1"/>
      <c r="B6" s="1"/>
      <c r="C6" s="1"/>
      <c r="D6" s="1"/>
      <c r="E6" s="1"/>
      <c r="F6" s="1"/>
      <c r="G6" s="1"/>
      <c r="H6" s="1"/>
      <c r="I6" s="2"/>
      <c r="J6" s="2"/>
      <c r="K6" s="2"/>
    </row>
    <row r="7" spans="1:11" x14ac:dyDescent="0.25">
      <c r="A7" s="1"/>
      <c r="B7" s="1"/>
      <c r="C7" s="1"/>
      <c r="D7" s="1"/>
      <c r="E7" s="12"/>
      <c r="F7" s="12"/>
      <c r="G7" s="12"/>
      <c r="H7" s="1"/>
      <c r="I7" s="2"/>
      <c r="J7" s="2"/>
      <c r="K7" s="2"/>
    </row>
    <row r="8" spans="1:11" x14ac:dyDescent="0.25">
      <c r="A8" s="1"/>
      <c r="B8" s="1"/>
      <c r="C8" s="1" t="s">
        <v>9</v>
      </c>
      <c r="D8" s="1"/>
      <c r="E8" s="12"/>
      <c r="F8" s="12"/>
      <c r="G8" s="12"/>
      <c r="H8" s="1"/>
      <c r="I8" s="2"/>
      <c r="J8" s="2"/>
      <c r="K8" s="2"/>
    </row>
    <row r="9" spans="1:11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  <c r="I9" s="2"/>
      <c r="J9" s="2"/>
      <c r="K9" s="2"/>
    </row>
    <row r="10" spans="1:11" x14ac:dyDescent="0.25">
      <c r="A10" s="4"/>
      <c r="B10" s="4" t="s">
        <v>13</v>
      </c>
      <c r="C10" s="7">
        <v>65</v>
      </c>
      <c r="D10" s="7">
        <v>1.8</v>
      </c>
      <c r="E10" s="12">
        <f>0.65*LN(0.65)</f>
        <v>-0.28000889546009528</v>
      </c>
      <c r="F10" s="12"/>
      <c r="G10" s="12">
        <f>-1*SUM(E10:E20)</f>
        <v>1.0502862405383988</v>
      </c>
      <c r="H10" s="1">
        <f>G10/LN(11)</f>
        <v>0.43800338257170962</v>
      </c>
      <c r="I10" s="2"/>
      <c r="J10" s="2"/>
      <c r="K10" s="2"/>
    </row>
    <row r="11" spans="1:11" x14ac:dyDescent="0.25">
      <c r="A11" s="4"/>
      <c r="B11" s="4" t="s">
        <v>14</v>
      </c>
      <c r="C11" s="7">
        <v>25</v>
      </c>
      <c r="D11" s="7">
        <v>3.5</v>
      </c>
      <c r="E11" s="12">
        <f>0.25*LN(0.25)</f>
        <v>-0.34657359027997264</v>
      </c>
      <c r="F11" s="12"/>
      <c r="G11" s="12"/>
      <c r="H11" s="1"/>
      <c r="I11" s="2"/>
      <c r="J11" s="2"/>
      <c r="K11" s="2"/>
    </row>
    <row r="12" spans="1:11" x14ac:dyDescent="0.25">
      <c r="A12" s="4"/>
      <c r="B12" s="8" t="s">
        <v>41</v>
      </c>
      <c r="C12" s="7">
        <v>3</v>
      </c>
      <c r="D12" s="7">
        <v>2.2000000000000002</v>
      </c>
      <c r="E12" s="12">
        <f>0.03*LN(0.03)</f>
        <v>-0.10519673691959945</v>
      </c>
      <c r="F12" s="12"/>
      <c r="G12" s="12"/>
      <c r="H12" s="1"/>
      <c r="I12" s="2"/>
      <c r="J12" s="2"/>
      <c r="K12" s="2"/>
    </row>
    <row r="13" spans="1:11" x14ac:dyDescent="0.25">
      <c r="A13" s="4"/>
      <c r="B13" s="8" t="s">
        <v>40</v>
      </c>
      <c r="C13" s="7">
        <v>2</v>
      </c>
      <c r="D13" s="7">
        <v>2.2000000000000002</v>
      </c>
      <c r="E13" s="12">
        <f>0.02*LN(0.02)</f>
        <v>-7.824046010856292E-2</v>
      </c>
      <c r="F13" s="12"/>
      <c r="G13" s="12"/>
      <c r="H13" s="1"/>
      <c r="I13" s="2"/>
      <c r="J13" s="2"/>
      <c r="K13" s="2"/>
    </row>
    <row r="14" spans="1:11" x14ac:dyDescent="0.25">
      <c r="A14" s="4"/>
      <c r="B14" s="8" t="s">
        <v>44</v>
      </c>
      <c r="C14" s="7">
        <v>1</v>
      </c>
      <c r="D14" s="7">
        <v>1.8</v>
      </c>
      <c r="E14" s="12">
        <f>0.01*LN(0.01)</f>
        <v>-4.605170185988091E-2</v>
      </c>
      <c r="F14" s="12"/>
      <c r="G14" s="12"/>
      <c r="H14" s="1"/>
      <c r="I14" s="2"/>
      <c r="J14" s="2"/>
      <c r="K14" s="2"/>
    </row>
    <row r="15" spans="1:11" x14ac:dyDescent="0.25">
      <c r="A15" s="4"/>
      <c r="B15" s="8" t="s">
        <v>123</v>
      </c>
      <c r="C15" s="7">
        <v>1</v>
      </c>
      <c r="D15" s="7">
        <v>1.6</v>
      </c>
      <c r="E15" s="12">
        <f t="shared" ref="E15:E16" si="0">0.01*LN(0.01)</f>
        <v>-4.605170185988091E-2</v>
      </c>
      <c r="F15" s="12"/>
      <c r="G15" s="12"/>
      <c r="H15" s="1"/>
      <c r="I15" s="2"/>
      <c r="J15" s="2"/>
      <c r="K15" s="2"/>
    </row>
    <row r="16" spans="1:11" x14ac:dyDescent="0.25">
      <c r="A16" s="4"/>
      <c r="B16" s="8" t="s">
        <v>43</v>
      </c>
      <c r="C16" s="7">
        <v>1</v>
      </c>
      <c r="D16" s="7">
        <v>3</v>
      </c>
      <c r="E16" s="12">
        <f t="shared" si="0"/>
        <v>-4.605170185988091E-2</v>
      </c>
      <c r="F16" s="12"/>
      <c r="G16" s="12"/>
      <c r="H16" s="1"/>
      <c r="I16" s="2"/>
      <c r="J16" s="2"/>
      <c r="K16" s="2"/>
    </row>
    <row r="17" spans="1:11" s="2" customFormat="1" x14ac:dyDescent="0.25">
      <c r="A17" s="4"/>
      <c r="B17" s="8" t="s">
        <v>46</v>
      </c>
      <c r="C17" s="7">
        <v>0.8</v>
      </c>
      <c r="D17" s="7">
        <v>1.4</v>
      </c>
      <c r="E17" s="12">
        <f>0.008*LN(0.008)</f>
        <v>-3.8626509898418412E-2</v>
      </c>
      <c r="F17" s="12"/>
      <c r="G17" s="12"/>
      <c r="H17" s="1"/>
    </row>
    <row r="18" spans="1:11" s="2" customFormat="1" x14ac:dyDescent="0.25">
      <c r="A18" s="4"/>
      <c r="B18" s="8" t="s">
        <v>37</v>
      </c>
      <c r="C18" s="7">
        <v>0.8</v>
      </c>
      <c r="D18" s="7">
        <v>1.2</v>
      </c>
      <c r="E18" s="12">
        <f t="shared" ref="E18" si="1">0.008*LN(0.008)</f>
        <v>-3.8626509898418412E-2</v>
      </c>
      <c r="F18" s="12"/>
      <c r="G18" s="12"/>
      <c r="H18" s="1"/>
    </row>
    <row r="19" spans="1:11" x14ac:dyDescent="0.25">
      <c r="A19" s="4"/>
      <c r="B19" s="8" t="s">
        <v>45</v>
      </c>
      <c r="C19" s="7">
        <v>0.2</v>
      </c>
      <c r="D19" s="7">
        <v>1.6</v>
      </c>
      <c r="E19" s="12">
        <f>0.002*LN(0.002)</f>
        <v>-1.2429216196844383E-2</v>
      </c>
      <c r="F19" s="12"/>
      <c r="G19" s="12"/>
      <c r="H19" s="1"/>
      <c r="I19" s="2"/>
      <c r="J19" s="2"/>
      <c r="K19" s="2"/>
    </row>
    <row r="20" spans="1:11" x14ac:dyDescent="0.25">
      <c r="A20" s="1"/>
      <c r="B20" s="13" t="s">
        <v>93</v>
      </c>
      <c r="C20" s="7">
        <v>0.2</v>
      </c>
      <c r="D20" s="7">
        <v>1.5</v>
      </c>
      <c r="E20" s="12">
        <f>0.002*LN(0.002)</f>
        <v>-1.2429216196844383E-2</v>
      </c>
      <c r="F20" s="12"/>
      <c r="G20" s="12"/>
      <c r="H20" s="1"/>
      <c r="I20" s="2"/>
      <c r="J20" s="2"/>
      <c r="K20" s="2"/>
    </row>
    <row r="21" spans="1:11" s="2" customFormat="1" x14ac:dyDescent="0.25">
      <c r="A21" s="1"/>
      <c r="B21" s="8"/>
      <c r="C21" s="12"/>
      <c r="D21" s="12"/>
      <c r="E21" s="12"/>
      <c r="F21" s="12"/>
      <c r="G21" s="12"/>
      <c r="H21" s="1"/>
    </row>
    <row r="22" spans="1:11" x14ac:dyDescent="0.25">
      <c r="A22" s="1" t="s">
        <v>15</v>
      </c>
      <c r="B22" s="1"/>
      <c r="C22" s="1"/>
      <c r="D22" s="1"/>
      <c r="E22" s="12"/>
      <c r="F22" s="12"/>
      <c r="G22" s="12"/>
      <c r="H22" s="1"/>
      <c r="I22" s="2"/>
      <c r="J22" s="2"/>
      <c r="K22" s="2"/>
    </row>
    <row r="23" spans="1:11" x14ac:dyDescent="0.25">
      <c r="A23" s="1" t="s">
        <v>16</v>
      </c>
      <c r="B23" s="1"/>
      <c r="C23" s="1"/>
      <c r="D23" s="1"/>
      <c r="F23" s="12"/>
      <c r="G23" s="12"/>
      <c r="H23" s="1"/>
      <c r="I23" s="2"/>
      <c r="J23" s="2"/>
      <c r="K23" s="2"/>
    </row>
    <row r="24" spans="1:11" x14ac:dyDescent="0.25">
      <c r="A24" s="1"/>
      <c r="B24" s="1"/>
      <c r="C24" s="1"/>
      <c r="D24" s="1"/>
      <c r="E24" s="2"/>
      <c r="F24" s="12"/>
      <c r="G24" s="12"/>
      <c r="H24" s="1"/>
      <c r="I24" s="2"/>
      <c r="J24" s="2"/>
      <c r="K24" s="2"/>
    </row>
    <row r="25" spans="1:11" x14ac:dyDescent="0.25">
      <c r="A25" s="1" t="s">
        <v>17</v>
      </c>
      <c r="B25" s="1"/>
      <c r="C25" s="1"/>
      <c r="D25" s="1"/>
      <c r="E25" s="12"/>
      <c r="F25" s="12"/>
      <c r="G25" s="1"/>
      <c r="H25" s="1"/>
      <c r="I25" s="2"/>
      <c r="J25" s="2"/>
      <c r="K25" s="2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2"/>
      <c r="J26" s="2"/>
      <c r="K26" s="2"/>
    </row>
    <row r="27" spans="1:11" ht="15.75" thickBot="1" x14ac:dyDescent="0.3">
      <c r="A27" s="1"/>
      <c r="B27" s="9" t="s">
        <v>18</v>
      </c>
      <c r="C27" s="10" t="s">
        <v>19</v>
      </c>
      <c r="D27" s="11" t="s">
        <v>20</v>
      </c>
      <c r="E27" s="11" t="s">
        <v>21</v>
      </c>
      <c r="F27" s="1"/>
      <c r="G27" s="1" t="s">
        <v>29</v>
      </c>
      <c r="H27" s="1"/>
      <c r="I27" s="2"/>
      <c r="J27" s="2"/>
      <c r="K27" s="2"/>
    </row>
    <row r="28" spans="1:11" x14ac:dyDescent="0.25">
      <c r="A28" s="1"/>
      <c r="B28" s="4" t="s">
        <v>22</v>
      </c>
      <c r="C28" s="7">
        <v>1.2</v>
      </c>
      <c r="D28" s="7">
        <v>4</v>
      </c>
      <c r="E28" s="7"/>
      <c r="F28" s="1"/>
      <c r="G28" s="1" t="s">
        <v>30</v>
      </c>
      <c r="H28" s="1"/>
      <c r="I28" s="2"/>
      <c r="J28" s="2"/>
      <c r="K28" s="2"/>
    </row>
    <row r="29" spans="1:11" x14ac:dyDescent="0.25">
      <c r="A29" s="1"/>
      <c r="B29" s="4" t="s">
        <v>23</v>
      </c>
      <c r="C29" s="7">
        <v>0</v>
      </c>
      <c r="D29" s="7">
        <v>5</v>
      </c>
      <c r="E29" s="7"/>
      <c r="F29" s="1"/>
      <c r="G29" s="1" t="s">
        <v>31</v>
      </c>
      <c r="H29" s="1"/>
      <c r="I29" s="2"/>
      <c r="J29" s="2"/>
      <c r="K29" s="2"/>
    </row>
    <row r="30" spans="1:11" x14ac:dyDescent="0.25">
      <c r="A30" s="1"/>
      <c r="B30" s="4" t="s">
        <v>24</v>
      </c>
      <c r="C30" s="7">
        <v>30</v>
      </c>
      <c r="D30" s="7">
        <v>3</v>
      </c>
      <c r="E30" s="7"/>
      <c r="F30" s="1"/>
      <c r="G30" s="1" t="s">
        <v>32</v>
      </c>
      <c r="H30" s="1"/>
      <c r="I30" s="2"/>
      <c r="J30" s="2"/>
      <c r="K30" s="2"/>
    </row>
    <row r="31" spans="1:11" ht="15.75" thickBot="1" x14ac:dyDescent="0.3">
      <c r="A31" s="1"/>
      <c r="B31" s="9" t="s">
        <v>25</v>
      </c>
      <c r="C31" s="11" t="s">
        <v>38</v>
      </c>
      <c r="D31" s="11">
        <v>4</v>
      </c>
      <c r="E31" s="11" t="s">
        <v>47</v>
      </c>
      <c r="F31" s="1"/>
      <c r="G31" s="1" t="s">
        <v>33</v>
      </c>
      <c r="H31" s="1"/>
      <c r="I31" s="2"/>
      <c r="J31" s="2"/>
      <c r="K31" s="2"/>
    </row>
    <row r="32" spans="1:11" x14ac:dyDescent="0.25">
      <c r="A32" s="1"/>
      <c r="B32" s="4" t="s">
        <v>26</v>
      </c>
      <c r="C32" s="7" t="s">
        <v>38</v>
      </c>
      <c r="D32" s="7">
        <v>16</v>
      </c>
      <c r="E32" s="7"/>
      <c r="F32" s="1"/>
      <c r="G32" s="1" t="s">
        <v>34</v>
      </c>
      <c r="H32" s="1"/>
      <c r="I32" s="2"/>
      <c r="J32" s="2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2"/>
      <c r="J33" s="2"/>
      <c r="K33" s="2"/>
    </row>
  </sheetData>
  <sortState ref="B10:D19">
    <sortCondition descending="1" ref="C10:C19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3" sqref="A23"/>
    </sheetView>
  </sheetViews>
  <sheetFormatPr defaultRowHeight="15" x14ac:dyDescent="0.25"/>
  <cols>
    <col min="1" max="1" width="28.28515625" style="2" bestFit="1" customWidth="1"/>
    <col min="2" max="2" width="29" style="2" bestFit="1" customWidth="1"/>
    <col min="3" max="3" width="14.7109375" style="2" bestFit="1" customWidth="1"/>
    <col min="4" max="4" width="22.42578125" style="2" bestFit="1" customWidth="1"/>
    <col min="5" max="5" width="17.28515625" style="2" bestFit="1" customWidth="1"/>
    <col min="6" max="6" width="5.140625" style="2" bestFit="1" customWidth="1"/>
    <col min="7" max="7" width="24.42578125" style="2" bestFit="1" customWidth="1"/>
    <col min="8" max="8" width="12.85546875" style="2" bestFit="1" customWidth="1"/>
    <col min="9" max="16384" width="9.140625" style="2"/>
  </cols>
  <sheetData>
    <row r="1" spans="1:10" x14ac:dyDescent="0.25">
      <c r="A1" s="1" t="s">
        <v>27</v>
      </c>
      <c r="B1" s="1" t="s">
        <v>102</v>
      </c>
      <c r="C1" s="1"/>
      <c r="D1" s="1"/>
      <c r="E1" s="1"/>
      <c r="F1" s="1"/>
      <c r="G1" s="1"/>
      <c r="H1" s="1"/>
    </row>
    <row r="2" spans="1:10" x14ac:dyDescent="0.25">
      <c r="A2" s="1"/>
      <c r="B2" s="1"/>
      <c r="C2" s="1"/>
      <c r="D2" s="1"/>
      <c r="E2" s="1"/>
      <c r="F2" s="1"/>
      <c r="G2" s="1"/>
      <c r="H2" s="1"/>
    </row>
    <row r="3" spans="1:10" x14ac:dyDescent="0.25">
      <c r="A3" s="1"/>
      <c r="B3" s="1" t="s">
        <v>0</v>
      </c>
      <c r="C3" s="1">
        <v>30</v>
      </c>
      <c r="D3" s="1" t="s">
        <v>1</v>
      </c>
      <c r="E3" s="1" t="s">
        <v>132</v>
      </c>
      <c r="F3" s="1" t="s">
        <v>2</v>
      </c>
      <c r="G3" s="1" t="s">
        <v>3</v>
      </c>
      <c r="H3" s="1" t="s">
        <v>4</v>
      </c>
      <c r="I3" s="1" t="s">
        <v>120</v>
      </c>
    </row>
    <row r="4" spans="1:10" x14ac:dyDescent="0.25">
      <c r="A4" s="1"/>
      <c r="B4" s="1" t="s">
        <v>5</v>
      </c>
      <c r="C4" s="3">
        <v>43173</v>
      </c>
      <c r="D4" s="1" t="s">
        <v>6</v>
      </c>
      <c r="E4" s="1" t="s">
        <v>121</v>
      </c>
      <c r="F4" s="1" t="s">
        <v>7</v>
      </c>
      <c r="G4" s="14" t="s">
        <v>111</v>
      </c>
      <c r="H4" s="1"/>
    </row>
    <row r="5" spans="1:10" x14ac:dyDescent="0.25">
      <c r="A5" s="1"/>
      <c r="B5" s="1" t="s">
        <v>8</v>
      </c>
      <c r="C5" s="1" t="s">
        <v>35</v>
      </c>
      <c r="D5" s="1"/>
      <c r="E5" s="1"/>
      <c r="F5" s="1"/>
      <c r="G5" s="1" t="s">
        <v>176</v>
      </c>
      <c r="H5" s="1"/>
    </row>
    <row r="6" spans="1:10" x14ac:dyDescent="0.25">
      <c r="A6" s="1"/>
      <c r="B6" s="1"/>
      <c r="C6" s="1"/>
      <c r="D6" s="1"/>
      <c r="E6" s="1"/>
      <c r="F6" s="1"/>
      <c r="G6" s="1"/>
      <c r="H6" s="1"/>
    </row>
    <row r="7" spans="1:10" x14ac:dyDescent="0.25">
      <c r="A7" s="1"/>
      <c r="B7" s="1"/>
      <c r="C7" s="1"/>
      <c r="D7" s="1"/>
      <c r="E7" s="12"/>
      <c r="F7" s="12"/>
      <c r="G7" s="12"/>
      <c r="H7" s="1"/>
    </row>
    <row r="8" spans="1:10" x14ac:dyDescent="0.25">
      <c r="A8" s="1"/>
      <c r="B8" s="1"/>
      <c r="C8" s="1" t="s">
        <v>9</v>
      </c>
      <c r="D8" s="1"/>
      <c r="E8" s="12"/>
      <c r="F8" s="12"/>
      <c r="G8" s="12"/>
      <c r="H8" s="1"/>
    </row>
    <row r="9" spans="1:10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  <c r="J9" s="22"/>
    </row>
    <row r="10" spans="1:10" x14ac:dyDescent="0.25">
      <c r="A10" s="4"/>
      <c r="B10" s="15" t="s">
        <v>14</v>
      </c>
      <c r="C10" s="7">
        <v>40</v>
      </c>
      <c r="D10" s="7">
        <v>3.3</v>
      </c>
      <c r="E10" s="12">
        <f>0.4*LN(0.4)</f>
        <v>-0.36651629274966202</v>
      </c>
      <c r="F10" s="12"/>
      <c r="G10" s="12">
        <f>-1*SUM(E10:E12)</f>
        <v>1.0805276266041719</v>
      </c>
      <c r="H10" s="1">
        <f>G10/LN(3)</f>
        <v>0.98353863118911344</v>
      </c>
    </row>
    <row r="11" spans="1:10" x14ac:dyDescent="0.25">
      <c r="A11" s="4"/>
      <c r="B11" s="15" t="s">
        <v>13</v>
      </c>
      <c r="C11" s="7">
        <v>35</v>
      </c>
      <c r="D11" s="7">
        <v>0.8</v>
      </c>
      <c r="E11" s="12">
        <f>0.35*LN(0.35)</f>
        <v>-0.36743774357453723</v>
      </c>
      <c r="F11" s="12"/>
      <c r="G11" s="12"/>
      <c r="H11" s="1"/>
    </row>
    <row r="12" spans="1:10" x14ac:dyDescent="0.25">
      <c r="A12" s="4"/>
      <c r="B12" s="21" t="s">
        <v>37</v>
      </c>
      <c r="C12" s="7">
        <v>25</v>
      </c>
      <c r="D12" s="7">
        <v>1.9</v>
      </c>
      <c r="E12" s="12">
        <f>0.25*LN(0.25)</f>
        <v>-0.34657359027997264</v>
      </c>
      <c r="F12" s="12"/>
      <c r="G12" s="12"/>
      <c r="H12" s="1"/>
    </row>
    <row r="13" spans="1:10" x14ac:dyDescent="0.25">
      <c r="A13" s="4"/>
      <c r="B13" s="8"/>
      <c r="C13" s="7"/>
      <c r="D13" s="7"/>
      <c r="E13" s="12"/>
      <c r="F13" s="12"/>
      <c r="G13" s="12"/>
      <c r="H13" s="1"/>
    </row>
    <row r="14" spans="1:10" x14ac:dyDescent="0.25">
      <c r="A14" s="4"/>
      <c r="B14" s="8"/>
      <c r="C14" s="7"/>
      <c r="D14" s="7"/>
      <c r="E14" s="12"/>
      <c r="F14" s="12"/>
      <c r="G14" s="12"/>
      <c r="H14" s="1"/>
    </row>
    <row r="15" spans="1:10" x14ac:dyDescent="0.25">
      <c r="A15" s="4"/>
      <c r="B15" s="7"/>
      <c r="C15" s="7"/>
      <c r="D15" s="7"/>
      <c r="E15" s="12"/>
      <c r="F15" s="12"/>
      <c r="G15" s="12"/>
      <c r="H15" s="1"/>
    </row>
    <row r="16" spans="1:10" x14ac:dyDescent="0.25">
      <c r="A16" s="4"/>
      <c r="B16" s="7"/>
      <c r="C16" s="7"/>
      <c r="D16" s="7"/>
      <c r="E16" s="12"/>
      <c r="F16" s="12"/>
      <c r="G16" s="12"/>
      <c r="H16" s="1"/>
    </row>
    <row r="17" spans="1:8" x14ac:dyDescent="0.25">
      <c r="A17" s="4"/>
      <c r="B17" s="4"/>
      <c r="C17" s="7"/>
      <c r="D17" s="7"/>
      <c r="E17" s="12"/>
      <c r="F17" s="12"/>
      <c r="G17" s="12"/>
      <c r="H17" s="1"/>
    </row>
    <row r="18" spans="1:8" x14ac:dyDescent="0.25">
      <c r="A18" s="1"/>
      <c r="B18" s="1"/>
      <c r="C18" s="1"/>
      <c r="D18" s="1"/>
      <c r="E18" s="12"/>
      <c r="F18" s="12"/>
      <c r="G18" s="12"/>
      <c r="H18" s="1"/>
    </row>
    <row r="19" spans="1:8" x14ac:dyDescent="0.25">
      <c r="A19" s="1" t="s">
        <v>15</v>
      </c>
      <c r="B19" s="1"/>
      <c r="C19" s="1"/>
      <c r="D19" s="1"/>
      <c r="E19" s="12"/>
      <c r="F19" s="12"/>
      <c r="G19" s="12"/>
      <c r="H19" s="1"/>
    </row>
    <row r="20" spans="1:8" x14ac:dyDescent="0.25">
      <c r="A20" s="1" t="s">
        <v>16</v>
      </c>
      <c r="B20" s="1"/>
      <c r="C20" s="1"/>
      <c r="D20" s="1"/>
      <c r="E20" s="12"/>
      <c r="F20" s="12"/>
      <c r="G20" s="12"/>
      <c r="H20" s="1"/>
    </row>
    <row r="21" spans="1:8" x14ac:dyDescent="0.25">
      <c r="A21" s="1"/>
      <c r="B21" s="1"/>
      <c r="C21" s="1"/>
      <c r="D21" s="1"/>
      <c r="E21" s="12"/>
      <c r="F21" s="12"/>
      <c r="G21" s="12"/>
      <c r="H21" s="1"/>
    </row>
    <row r="22" spans="1:8" x14ac:dyDescent="0.25">
      <c r="A22" s="1" t="s">
        <v>17</v>
      </c>
      <c r="B22" s="1"/>
      <c r="C22" s="1"/>
      <c r="D22" s="1"/>
      <c r="E22" s="1"/>
      <c r="F22" s="1"/>
      <c r="G22" s="1"/>
      <c r="H22" s="1"/>
    </row>
    <row r="23" spans="1:8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</row>
    <row r="24" spans="1:8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</row>
    <row r="25" spans="1:8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</row>
    <row r="26" spans="1:8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</row>
    <row r="27" spans="1:8" ht="15.75" thickBot="1" x14ac:dyDescent="0.3">
      <c r="A27" s="1"/>
      <c r="B27" s="9" t="s">
        <v>25</v>
      </c>
      <c r="C27" s="11" t="s">
        <v>38</v>
      </c>
      <c r="D27" s="11">
        <v>5</v>
      </c>
      <c r="E27" s="11"/>
      <c r="F27" s="1"/>
      <c r="G27" s="1" t="s">
        <v>32</v>
      </c>
      <c r="H27" s="1"/>
    </row>
    <row r="28" spans="1:8" x14ac:dyDescent="0.25">
      <c r="A28" s="1"/>
      <c r="B28" s="4" t="s">
        <v>26</v>
      </c>
      <c r="C28" s="7" t="s">
        <v>38</v>
      </c>
      <c r="D28" s="7">
        <v>20</v>
      </c>
      <c r="E28" s="7"/>
      <c r="F28" s="1"/>
      <c r="G28" s="1" t="s">
        <v>33</v>
      </c>
      <c r="H28" s="1"/>
    </row>
    <row r="29" spans="1:8" x14ac:dyDescent="0.25">
      <c r="A29" s="1"/>
      <c r="B29" s="1"/>
      <c r="C29" s="1"/>
      <c r="D29" s="1"/>
      <c r="E29" s="1"/>
      <c r="F29" s="1"/>
      <c r="G29" s="1" t="s">
        <v>34</v>
      </c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10:D12">
    <sortCondition descending="1" ref="C10:C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23" sqref="A23"/>
    </sheetView>
  </sheetViews>
  <sheetFormatPr defaultRowHeight="15" x14ac:dyDescent="0.25"/>
  <cols>
    <col min="1" max="1" width="28.28515625" bestFit="1" customWidth="1"/>
    <col min="2" max="2" width="29" bestFit="1" customWidth="1"/>
    <col min="3" max="3" width="14.7109375" bestFit="1" customWidth="1"/>
    <col min="4" max="4" width="22.42578125" bestFit="1" customWidth="1"/>
    <col min="5" max="5" width="17.28515625" bestFit="1" customWidth="1"/>
    <col min="6" max="6" width="5.140625" bestFit="1" customWidth="1"/>
    <col min="7" max="7" width="24.42578125" bestFit="1" customWidth="1"/>
    <col min="8" max="8" width="12.85546875" bestFit="1" customWidth="1"/>
  </cols>
  <sheetData>
    <row r="1" spans="1:12" x14ac:dyDescent="0.25">
      <c r="A1" s="1" t="s">
        <v>27</v>
      </c>
      <c r="B1" s="1" t="s">
        <v>28</v>
      </c>
      <c r="C1" s="1"/>
      <c r="D1" s="1"/>
      <c r="E1" s="1"/>
      <c r="F1" s="1"/>
      <c r="G1" s="1"/>
      <c r="H1" s="1"/>
      <c r="I1" s="2"/>
      <c r="J1" s="2"/>
      <c r="K1" s="2"/>
      <c r="L1" s="2"/>
    </row>
    <row r="2" spans="1:12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</row>
    <row r="3" spans="1:12" x14ac:dyDescent="0.25">
      <c r="A3" s="1"/>
      <c r="B3" s="1" t="s">
        <v>0</v>
      </c>
      <c r="C3" s="1">
        <v>4</v>
      </c>
      <c r="D3" s="1" t="s">
        <v>1</v>
      </c>
      <c r="E3" s="1" t="s">
        <v>137</v>
      </c>
      <c r="F3" s="1" t="s">
        <v>2</v>
      </c>
      <c r="G3" s="1" t="s">
        <v>3</v>
      </c>
      <c r="H3" s="1" t="s">
        <v>4</v>
      </c>
      <c r="I3" s="1" t="s">
        <v>66</v>
      </c>
      <c r="J3" s="2"/>
      <c r="K3" s="2"/>
      <c r="L3" s="2"/>
    </row>
    <row r="4" spans="1:12" x14ac:dyDescent="0.25">
      <c r="A4" s="1"/>
      <c r="B4" s="1" t="s">
        <v>5</v>
      </c>
      <c r="C4" s="3">
        <v>43139</v>
      </c>
      <c r="D4" s="1" t="s">
        <v>6</v>
      </c>
      <c r="E4" s="1" t="s">
        <v>113</v>
      </c>
      <c r="F4" s="1" t="s">
        <v>7</v>
      </c>
      <c r="G4" s="14" t="s">
        <v>131</v>
      </c>
      <c r="H4" s="1"/>
      <c r="I4" s="2"/>
      <c r="J4" s="2"/>
      <c r="K4" s="2"/>
      <c r="L4" s="2"/>
    </row>
    <row r="5" spans="1:12" x14ac:dyDescent="0.25">
      <c r="A5" s="1"/>
      <c r="B5" s="1" t="s">
        <v>8</v>
      </c>
      <c r="C5" s="1" t="s">
        <v>35</v>
      </c>
      <c r="D5" s="1"/>
      <c r="E5" s="1"/>
      <c r="F5" s="1"/>
      <c r="G5" s="1" t="s">
        <v>150</v>
      </c>
      <c r="H5" s="1"/>
      <c r="I5" s="2"/>
      <c r="J5" s="2"/>
      <c r="K5" s="2"/>
      <c r="L5" s="2"/>
    </row>
    <row r="6" spans="1:12" x14ac:dyDescent="0.25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</row>
    <row r="7" spans="1:12" x14ac:dyDescent="0.25">
      <c r="A7" s="1"/>
      <c r="B7" s="1"/>
      <c r="C7" s="1"/>
      <c r="D7" s="1"/>
      <c r="E7" s="12"/>
      <c r="F7" s="12"/>
      <c r="G7" s="12"/>
      <c r="H7" s="1"/>
      <c r="I7" s="2"/>
      <c r="J7" s="2"/>
      <c r="K7" s="2"/>
      <c r="L7" s="2"/>
    </row>
    <row r="8" spans="1:12" x14ac:dyDescent="0.25">
      <c r="A8" s="1"/>
      <c r="B8" s="1"/>
      <c r="C8" s="1" t="s">
        <v>9</v>
      </c>
      <c r="D8" s="1"/>
      <c r="E8" s="12"/>
      <c r="F8" s="12"/>
      <c r="G8" s="12"/>
      <c r="H8" s="1"/>
      <c r="I8" s="2"/>
      <c r="J8" s="2"/>
      <c r="K8" s="2"/>
      <c r="L8" s="2"/>
    </row>
    <row r="9" spans="1:12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  <c r="I9" s="2"/>
      <c r="J9" s="2"/>
      <c r="K9" s="2"/>
      <c r="L9" s="2"/>
    </row>
    <row r="10" spans="1:12" x14ac:dyDescent="0.25">
      <c r="A10" s="4"/>
      <c r="B10" s="4" t="s">
        <v>48</v>
      </c>
      <c r="C10" s="7">
        <v>40</v>
      </c>
      <c r="D10" s="7">
        <v>1.1000000000000001</v>
      </c>
      <c r="E10" s="12">
        <f>0.4*LN(0.4)</f>
        <v>-0.36651629274966202</v>
      </c>
      <c r="F10" s="12"/>
      <c r="G10" s="12">
        <f>-1*SUM(E10:E18)</f>
        <v>1.193549604098133</v>
      </c>
      <c r="H10" s="1">
        <f>G10/LN(4)</f>
        <v>0.86096404744368105</v>
      </c>
      <c r="I10" s="2"/>
      <c r="J10" s="2"/>
      <c r="K10" s="2"/>
      <c r="L10" s="2"/>
    </row>
    <row r="11" spans="1:12" x14ac:dyDescent="0.25">
      <c r="A11" s="4"/>
      <c r="B11" s="18" t="s">
        <v>13</v>
      </c>
      <c r="C11" s="7">
        <v>40</v>
      </c>
      <c r="D11" s="7">
        <v>1.5</v>
      </c>
      <c r="E11" s="12">
        <f>0.4*LN(0.4)</f>
        <v>-0.36651629274966202</v>
      </c>
      <c r="F11" s="12"/>
      <c r="G11" s="12"/>
      <c r="H11" s="1"/>
      <c r="I11" s="2"/>
      <c r="J11" s="2"/>
      <c r="K11" s="2"/>
      <c r="L11" s="2"/>
    </row>
    <row r="12" spans="1:12" x14ac:dyDescent="0.25">
      <c r="A12" s="4"/>
      <c r="B12" s="12" t="s">
        <v>14</v>
      </c>
      <c r="C12" s="7">
        <v>10</v>
      </c>
      <c r="D12" s="7">
        <v>2</v>
      </c>
      <c r="E12" s="12">
        <f>0.1*LN(0.1)</f>
        <v>-0.23025850929940456</v>
      </c>
      <c r="F12" s="12"/>
      <c r="G12" s="12"/>
      <c r="H12" s="1"/>
      <c r="I12" s="2"/>
      <c r="J12" s="2"/>
      <c r="K12" s="2"/>
      <c r="L12" s="2"/>
    </row>
    <row r="13" spans="1:12" x14ac:dyDescent="0.25">
      <c r="A13" s="4"/>
      <c r="B13" s="8" t="s">
        <v>37</v>
      </c>
      <c r="C13" s="7">
        <v>10</v>
      </c>
      <c r="D13" s="7">
        <v>1.2</v>
      </c>
      <c r="E13" s="12">
        <f>0.1*LN(0.1)</f>
        <v>-0.23025850929940456</v>
      </c>
      <c r="F13" s="12"/>
      <c r="G13" s="12"/>
      <c r="H13" s="1"/>
      <c r="I13" s="2"/>
      <c r="J13" s="2"/>
      <c r="K13" s="2"/>
      <c r="L13" s="2"/>
    </row>
    <row r="14" spans="1:12" x14ac:dyDescent="0.25">
      <c r="A14" s="4"/>
      <c r="B14" s="8"/>
      <c r="C14" s="7"/>
      <c r="D14" s="7"/>
      <c r="E14" s="12"/>
      <c r="F14" s="12"/>
      <c r="G14" s="12"/>
      <c r="H14" s="1"/>
      <c r="I14" s="2"/>
      <c r="J14" s="2"/>
      <c r="K14" s="2"/>
      <c r="L14" s="2"/>
    </row>
    <row r="15" spans="1:12" x14ac:dyDescent="0.25">
      <c r="A15" s="4"/>
      <c r="B15" s="7"/>
      <c r="C15" s="7"/>
      <c r="D15" s="7"/>
      <c r="E15" s="12"/>
      <c r="F15" s="12"/>
      <c r="G15" s="12"/>
      <c r="H15" s="1"/>
      <c r="I15" s="2"/>
      <c r="J15" s="2"/>
      <c r="K15" s="2"/>
      <c r="L15" s="2"/>
    </row>
    <row r="16" spans="1:12" x14ac:dyDescent="0.25">
      <c r="A16" s="4"/>
      <c r="B16" s="7"/>
      <c r="C16" s="7"/>
      <c r="D16" s="7"/>
      <c r="E16" s="12"/>
      <c r="F16" s="12"/>
      <c r="G16" s="12"/>
      <c r="H16" s="1"/>
      <c r="I16" s="2"/>
      <c r="J16" s="2"/>
      <c r="K16" s="2"/>
      <c r="L16" s="2"/>
    </row>
    <row r="17" spans="1:12" x14ac:dyDescent="0.25">
      <c r="A17" s="4"/>
      <c r="B17" s="4"/>
      <c r="C17" s="7"/>
      <c r="D17" s="7"/>
      <c r="E17" s="12"/>
      <c r="F17" s="12"/>
      <c r="G17" s="12"/>
      <c r="H17" s="1"/>
      <c r="I17" s="2"/>
      <c r="J17" s="2"/>
      <c r="K17" s="2"/>
      <c r="L17" s="2"/>
    </row>
    <row r="18" spans="1:12" x14ac:dyDescent="0.25">
      <c r="A18" s="1"/>
      <c r="B18" s="1"/>
      <c r="C18" s="1"/>
      <c r="D18" s="1"/>
      <c r="E18" s="12"/>
      <c r="F18" s="12"/>
      <c r="G18" s="12"/>
      <c r="H18" s="1"/>
      <c r="I18" s="2"/>
      <c r="J18" s="2"/>
      <c r="K18" s="2"/>
      <c r="L18" s="2"/>
    </row>
    <row r="19" spans="1:12" x14ac:dyDescent="0.25">
      <c r="A19" s="1" t="s">
        <v>15</v>
      </c>
      <c r="B19" s="1"/>
      <c r="C19" s="1"/>
      <c r="D19" s="1"/>
      <c r="E19" s="12"/>
      <c r="F19" s="12"/>
      <c r="G19" s="12"/>
      <c r="H19" s="1"/>
      <c r="I19" s="2"/>
      <c r="J19" s="2"/>
      <c r="K19" s="2"/>
      <c r="L19" s="2"/>
    </row>
    <row r="20" spans="1:12" x14ac:dyDescent="0.25">
      <c r="A20" s="1" t="s">
        <v>16</v>
      </c>
      <c r="B20" s="1"/>
      <c r="C20" s="1"/>
      <c r="D20" s="1"/>
      <c r="E20" s="12"/>
      <c r="F20" s="12"/>
      <c r="G20" s="12"/>
      <c r="H20" s="1"/>
      <c r="I20" s="2"/>
      <c r="J20" s="2"/>
      <c r="K20" s="2"/>
      <c r="L20" s="2"/>
    </row>
    <row r="21" spans="1:12" x14ac:dyDescent="0.25">
      <c r="A21" s="1"/>
      <c r="B21" s="1"/>
      <c r="C21" s="1"/>
      <c r="D21" s="1"/>
      <c r="E21" s="12"/>
      <c r="F21" s="12"/>
      <c r="G21" s="12"/>
      <c r="H21" s="1"/>
      <c r="I21" s="2"/>
      <c r="J21" s="2"/>
      <c r="K21" s="2"/>
      <c r="L21" s="2"/>
    </row>
    <row r="22" spans="1:12" x14ac:dyDescent="0.25">
      <c r="A22" s="1" t="s">
        <v>17</v>
      </c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</row>
    <row r="23" spans="1:12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  <c r="I23" s="2"/>
      <c r="J23" s="2"/>
      <c r="K23" s="2"/>
      <c r="L23" s="2"/>
    </row>
    <row r="24" spans="1:12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  <c r="I24" s="2"/>
      <c r="J24" s="2"/>
      <c r="K24" s="2"/>
      <c r="L24" s="2"/>
    </row>
    <row r="25" spans="1:12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  <c r="I25" s="2"/>
      <c r="J25" s="2"/>
      <c r="K25" s="2"/>
      <c r="L25" s="2"/>
    </row>
    <row r="26" spans="1:12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  <c r="I26" s="2"/>
      <c r="J26" s="2"/>
      <c r="K26" s="2"/>
      <c r="L26" s="2"/>
    </row>
    <row r="27" spans="1:12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50</v>
      </c>
      <c r="F27" s="1"/>
      <c r="G27" s="1" t="s">
        <v>32</v>
      </c>
      <c r="H27" s="1"/>
      <c r="I27" s="2"/>
      <c r="J27" s="2"/>
      <c r="K27" s="2"/>
      <c r="L27" s="2"/>
    </row>
    <row r="28" spans="1:12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  <c r="I28" s="2"/>
      <c r="J28" s="2"/>
      <c r="K28" s="2"/>
      <c r="L28" s="2"/>
    </row>
    <row r="29" spans="1:12" x14ac:dyDescent="0.25">
      <c r="A29" s="1"/>
      <c r="B29" s="1"/>
      <c r="C29" s="1"/>
      <c r="D29" s="1"/>
      <c r="E29" s="1"/>
      <c r="F29" s="1"/>
      <c r="G29" s="1" t="s">
        <v>34</v>
      </c>
      <c r="H29" s="1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sortState ref="B10:D13">
    <sortCondition descending="1" ref="C10:C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B33" sqref="B33"/>
    </sheetView>
  </sheetViews>
  <sheetFormatPr defaultRowHeight="15" x14ac:dyDescent="0.25"/>
  <cols>
    <col min="1" max="1" width="28.28515625" bestFit="1" customWidth="1"/>
    <col min="2" max="2" width="29" bestFit="1" customWidth="1"/>
    <col min="3" max="3" width="14.7109375" bestFit="1" customWidth="1"/>
    <col min="4" max="4" width="22.42578125" bestFit="1" customWidth="1"/>
    <col min="5" max="5" width="17.28515625" bestFit="1" customWidth="1"/>
    <col min="6" max="6" width="5.140625" bestFit="1" customWidth="1"/>
    <col min="7" max="7" width="24.42578125" bestFit="1" customWidth="1"/>
    <col min="8" max="8" width="12.85546875" bestFit="1" customWidth="1"/>
  </cols>
  <sheetData>
    <row r="1" spans="1:9" x14ac:dyDescent="0.25">
      <c r="A1" s="1" t="s">
        <v>27</v>
      </c>
      <c r="B1" s="1" t="s">
        <v>28</v>
      </c>
      <c r="C1" s="1"/>
      <c r="D1" s="1"/>
      <c r="E1" s="1"/>
      <c r="F1" s="1"/>
      <c r="G1" s="1"/>
      <c r="H1" s="1"/>
      <c r="I1" s="2"/>
    </row>
    <row r="2" spans="1:9" x14ac:dyDescent="0.25">
      <c r="A2" s="1"/>
      <c r="B2" s="1"/>
      <c r="C2" s="1"/>
      <c r="D2" s="1"/>
      <c r="E2" s="1"/>
      <c r="F2" s="1"/>
      <c r="G2" s="1"/>
      <c r="H2" s="1"/>
      <c r="I2" s="2"/>
    </row>
    <row r="3" spans="1:9" x14ac:dyDescent="0.25">
      <c r="A3" s="1"/>
      <c r="B3" s="1" t="s">
        <v>0</v>
      </c>
      <c r="C3" s="1">
        <v>5</v>
      </c>
      <c r="D3" s="1" t="s">
        <v>1</v>
      </c>
      <c r="E3" s="1" t="s">
        <v>74</v>
      </c>
      <c r="F3" s="1" t="s">
        <v>2</v>
      </c>
      <c r="G3" s="1" t="s">
        <v>3</v>
      </c>
      <c r="H3" s="1" t="s">
        <v>4</v>
      </c>
      <c r="I3" s="1" t="s">
        <v>65</v>
      </c>
    </row>
    <row r="4" spans="1:9" x14ac:dyDescent="0.25">
      <c r="A4" s="1"/>
      <c r="B4" s="1" t="s">
        <v>5</v>
      </c>
      <c r="C4" s="3">
        <v>43139</v>
      </c>
      <c r="D4" s="1" t="s">
        <v>6</v>
      </c>
      <c r="E4" s="1" t="s">
        <v>112</v>
      </c>
      <c r="F4" s="1" t="s">
        <v>7</v>
      </c>
      <c r="G4" s="14" t="s">
        <v>52</v>
      </c>
      <c r="H4" s="1"/>
      <c r="I4" s="2"/>
    </row>
    <row r="5" spans="1:9" x14ac:dyDescent="0.25">
      <c r="A5" s="1"/>
      <c r="B5" s="1" t="s">
        <v>8</v>
      </c>
      <c r="C5" s="1" t="s">
        <v>35</v>
      </c>
      <c r="D5" s="1"/>
      <c r="E5" s="1"/>
      <c r="F5" s="1"/>
      <c r="G5" s="1" t="s">
        <v>151</v>
      </c>
      <c r="H5" s="1"/>
      <c r="I5" s="2"/>
    </row>
    <row r="6" spans="1:9" x14ac:dyDescent="0.25">
      <c r="A6" s="1"/>
      <c r="B6" s="1"/>
      <c r="C6" s="1"/>
      <c r="D6" s="1"/>
      <c r="E6" s="1"/>
      <c r="F6" s="1"/>
      <c r="G6" s="1"/>
      <c r="H6" s="1"/>
      <c r="I6" s="2"/>
    </row>
    <row r="7" spans="1:9" x14ac:dyDescent="0.25">
      <c r="A7" s="1"/>
      <c r="B7" s="1"/>
      <c r="C7" s="1"/>
      <c r="D7" s="1"/>
      <c r="E7" s="12"/>
      <c r="F7" s="12"/>
      <c r="G7" s="12"/>
      <c r="H7" s="1"/>
      <c r="I7" s="2"/>
    </row>
    <row r="8" spans="1:9" x14ac:dyDescent="0.25">
      <c r="A8" s="1"/>
      <c r="B8" s="1"/>
      <c r="C8" s="1" t="s">
        <v>9</v>
      </c>
      <c r="D8" s="1"/>
      <c r="E8" s="12"/>
      <c r="F8" s="12"/>
      <c r="G8" s="12"/>
      <c r="H8" s="1"/>
      <c r="I8" s="2"/>
    </row>
    <row r="9" spans="1:9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  <c r="I9" s="2"/>
    </row>
    <row r="10" spans="1:9" x14ac:dyDescent="0.25">
      <c r="A10" s="4"/>
      <c r="B10" s="4" t="s">
        <v>13</v>
      </c>
      <c r="C10" s="7">
        <v>80</v>
      </c>
      <c r="D10" s="7">
        <v>1.2</v>
      </c>
      <c r="E10" s="12">
        <f>0.8*LN(0.8)</f>
        <v>-0.17851484105136778</v>
      </c>
      <c r="F10" s="12"/>
      <c r="G10" s="12">
        <f>-1*SUM(E10:E18)</f>
        <v>0.90513355430844444</v>
      </c>
      <c r="H10" s="1">
        <f>G10/LN(4)</f>
        <v>0.65291584507149703</v>
      </c>
      <c r="I10" s="2"/>
    </row>
    <row r="11" spans="1:9" x14ac:dyDescent="0.25">
      <c r="A11" s="4"/>
      <c r="B11" s="8" t="s">
        <v>37</v>
      </c>
      <c r="C11" s="7">
        <v>10</v>
      </c>
      <c r="D11" s="7">
        <v>1.9</v>
      </c>
      <c r="E11" s="12">
        <f>0.1*LN(0.1)</f>
        <v>-0.23025850929940456</v>
      </c>
      <c r="F11" s="12"/>
      <c r="G11" s="12"/>
      <c r="H11" s="1"/>
      <c r="I11" s="2"/>
    </row>
    <row r="12" spans="1:9" x14ac:dyDescent="0.25">
      <c r="A12" s="4"/>
      <c r="B12" s="8" t="s">
        <v>14</v>
      </c>
      <c r="C12" s="7">
        <v>5</v>
      </c>
      <c r="D12" s="7">
        <v>2.4</v>
      </c>
      <c r="E12" s="12">
        <f>0.05*LN(0.05)</f>
        <v>-0.14978661367769955</v>
      </c>
      <c r="F12" s="12"/>
      <c r="G12" s="12"/>
      <c r="H12" s="1"/>
      <c r="I12" s="2"/>
    </row>
    <row r="13" spans="1:9" x14ac:dyDescent="0.25">
      <c r="A13" s="4"/>
      <c r="B13" s="8" t="s">
        <v>36</v>
      </c>
      <c r="C13" s="7">
        <v>2.5</v>
      </c>
      <c r="D13" s="7">
        <v>1.3</v>
      </c>
      <c r="E13" s="12">
        <f>0.25*LN(0.25)</f>
        <v>-0.34657359027997264</v>
      </c>
      <c r="F13" s="12"/>
      <c r="G13" s="12"/>
      <c r="H13" s="1"/>
      <c r="I13" s="2"/>
    </row>
    <row r="14" spans="1:9" x14ac:dyDescent="0.25">
      <c r="A14" s="4"/>
      <c r="B14" s="8" t="s">
        <v>53</v>
      </c>
      <c r="C14" s="7">
        <v>2.5</v>
      </c>
      <c r="D14" s="7">
        <v>1</v>
      </c>
      <c r="E14" s="12"/>
      <c r="F14" s="12"/>
      <c r="G14" s="12"/>
      <c r="H14" s="1"/>
      <c r="I14" s="2"/>
    </row>
    <row r="15" spans="1:9" x14ac:dyDescent="0.25">
      <c r="A15" s="4"/>
      <c r="B15" s="7"/>
      <c r="C15" s="7"/>
      <c r="D15" s="7"/>
      <c r="E15" s="12"/>
      <c r="F15" s="12"/>
      <c r="G15" s="12"/>
      <c r="H15" s="1"/>
      <c r="I15" s="2"/>
    </row>
    <row r="16" spans="1:9" x14ac:dyDescent="0.25">
      <c r="A16" s="4"/>
      <c r="B16" s="7"/>
      <c r="C16" s="7"/>
      <c r="D16" s="7"/>
      <c r="E16" s="12"/>
      <c r="F16" s="12"/>
      <c r="G16" s="12"/>
      <c r="H16" s="1"/>
      <c r="I16" s="2"/>
    </row>
    <row r="17" spans="1:9" x14ac:dyDescent="0.25">
      <c r="A17" s="4"/>
      <c r="B17" s="4"/>
      <c r="C17" s="7"/>
      <c r="D17" s="7"/>
      <c r="E17" s="12"/>
      <c r="F17" s="12"/>
      <c r="G17" s="12"/>
      <c r="H17" s="1"/>
      <c r="I17" s="2"/>
    </row>
    <row r="18" spans="1:9" x14ac:dyDescent="0.25">
      <c r="A18" s="1"/>
      <c r="B18" s="1"/>
      <c r="C18" s="1"/>
      <c r="D18" s="1"/>
      <c r="E18" s="12"/>
      <c r="F18" s="12"/>
      <c r="G18" s="12"/>
      <c r="H18" s="1"/>
      <c r="I18" s="2"/>
    </row>
    <row r="19" spans="1:9" x14ac:dyDescent="0.25">
      <c r="A19" s="1" t="s">
        <v>15</v>
      </c>
      <c r="B19" s="1"/>
      <c r="C19" s="1"/>
      <c r="D19" s="1"/>
      <c r="E19" s="12"/>
      <c r="F19" s="12"/>
      <c r="G19" s="12"/>
      <c r="H19" s="1"/>
      <c r="I19" s="2"/>
    </row>
    <row r="20" spans="1:9" x14ac:dyDescent="0.25">
      <c r="A20" s="1" t="s">
        <v>16</v>
      </c>
      <c r="B20" s="1" t="s">
        <v>54</v>
      </c>
      <c r="C20" s="1"/>
      <c r="D20" s="1"/>
      <c r="E20" s="12"/>
      <c r="F20" s="12"/>
      <c r="G20" s="12"/>
      <c r="H20" s="1"/>
      <c r="I20" s="2"/>
    </row>
    <row r="21" spans="1:9" x14ac:dyDescent="0.25">
      <c r="A21" s="1"/>
      <c r="B21" s="1"/>
      <c r="C21" s="1"/>
      <c r="D21" s="1"/>
      <c r="E21" s="12"/>
      <c r="F21" s="12"/>
      <c r="G21" s="12"/>
      <c r="H21" s="1"/>
      <c r="I21" s="2"/>
    </row>
    <row r="22" spans="1:9" x14ac:dyDescent="0.25">
      <c r="A22" s="1" t="s">
        <v>17</v>
      </c>
      <c r="B22" s="1"/>
      <c r="C22" s="1"/>
      <c r="D22" s="1"/>
      <c r="E22" s="1"/>
      <c r="F22" s="1"/>
      <c r="G22" s="1"/>
      <c r="H22" s="1"/>
      <c r="I22" s="2"/>
    </row>
    <row r="23" spans="1:9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  <c r="I23" s="2"/>
    </row>
    <row r="24" spans="1:9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  <c r="I24" s="2"/>
    </row>
    <row r="25" spans="1:9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  <c r="I25" s="2"/>
    </row>
    <row r="26" spans="1:9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  <c r="I26" s="2"/>
    </row>
    <row r="27" spans="1:9" ht="15.75" thickBot="1" x14ac:dyDescent="0.3">
      <c r="A27" s="1"/>
      <c r="B27" s="9" t="s">
        <v>25</v>
      </c>
      <c r="C27" s="11" t="s">
        <v>38</v>
      </c>
      <c r="D27" s="11">
        <v>3</v>
      </c>
      <c r="E27" s="11" t="s">
        <v>55</v>
      </c>
      <c r="F27" s="1"/>
      <c r="G27" s="1" t="s">
        <v>32</v>
      </c>
      <c r="H27" s="1"/>
      <c r="I27" s="2"/>
    </row>
    <row r="28" spans="1:9" x14ac:dyDescent="0.25">
      <c r="A28" s="1"/>
      <c r="B28" s="4" t="s">
        <v>26</v>
      </c>
      <c r="C28" s="7" t="s">
        <v>38</v>
      </c>
      <c r="D28" s="7">
        <v>18</v>
      </c>
      <c r="E28" s="7"/>
      <c r="F28" s="1"/>
      <c r="G28" s="1" t="s">
        <v>33</v>
      </c>
      <c r="H28" s="1"/>
      <c r="I28" s="2"/>
    </row>
    <row r="29" spans="1:9" x14ac:dyDescent="0.25">
      <c r="A29" s="1"/>
      <c r="B29" s="1"/>
      <c r="C29" s="1"/>
      <c r="D29" s="1"/>
      <c r="E29" s="1"/>
      <c r="F29" s="1"/>
      <c r="G29" s="1" t="s">
        <v>34</v>
      </c>
      <c r="H29" s="1"/>
      <c r="I29" s="2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</sheetData>
  <sortState ref="B10:D14">
    <sortCondition descending="1" ref="C10:C1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42" sqref="C42"/>
    </sheetView>
  </sheetViews>
  <sheetFormatPr defaultRowHeight="15" x14ac:dyDescent="0.25"/>
  <cols>
    <col min="1" max="1" width="28.28515625" bestFit="1" customWidth="1"/>
    <col min="2" max="2" width="29" bestFit="1" customWidth="1"/>
    <col min="3" max="3" width="14.7109375" bestFit="1" customWidth="1"/>
    <col min="4" max="4" width="22.42578125" bestFit="1" customWidth="1"/>
    <col min="5" max="5" width="17.28515625" bestFit="1" customWidth="1"/>
    <col min="6" max="6" width="5.140625" bestFit="1" customWidth="1"/>
    <col min="7" max="7" width="24.42578125" bestFit="1" customWidth="1"/>
    <col min="8" max="8" width="12.85546875" bestFit="1" customWidth="1"/>
  </cols>
  <sheetData>
    <row r="1" spans="1:12" x14ac:dyDescent="0.25">
      <c r="A1" s="1" t="s">
        <v>27</v>
      </c>
      <c r="B1" s="1" t="s">
        <v>28</v>
      </c>
      <c r="C1" s="1"/>
      <c r="D1" s="1"/>
      <c r="E1" s="1"/>
      <c r="F1" s="1"/>
      <c r="G1" s="1"/>
      <c r="H1" s="1"/>
      <c r="I1" s="2"/>
      <c r="J1" s="2"/>
      <c r="K1" s="2"/>
      <c r="L1" s="2"/>
    </row>
    <row r="2" spans="1:12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</row>
    <row r="3" spans="1:12" x14ac:dyDescent="0.25">
      <c r="A3" s="1"/>
      <c r="B3" s="1" t="s">
        <v>0</v>
      </c>
      <c r="C3" s="1">
        <v>6</v>
      </c>
      <c r="D3" s="1" t="s">
        <v>1</v>
      </c>
      <c r="E3" s="1" t="s">
        <v>144</v>
      </c>
      <c r="F3" s="1" t="s">
        <v>2</v>
      </c>
      <c r="G3" s="1" t="s">
        <v>3</v>
      </c>
      <c r="H3" s="1" t="s">
        <v>4</v>
      </c>
      <c r="I3" s="1" t="s">
        <v>66</v>
      </c>
      <c r="J3" s="2"/>
      <c r="K3" s="2"/>
      <c r="L3" s="2"/>
    </row>
    <row r="4" spans="1:12" x14ac:dyDescent="0.25">
      <c r="A4" s="1"/>
      <c r="B4" s="1" t="s">
        <v>5</v>
      </c>
      <c r="C4" s="3">
        <v>43139</v>
      </c>
      <c r="D4" s="1" t="s">
        <v>6</v>
      </c>
      <c r="E4" s="1" t="s">
        <v>113</v>
      </c>
      <c r="F4" s="1" t="s">
        <v>7</v>
      </c>
      <c r="G4" s="14" t="s">
        <v>56</v>
      </c>
      <c r="H4" s="1"/>
      <c r="I4" s="2"/>
      <c r="J4" s="2"/>
      <c r="K4" s="2"/>
      <c r="L4" s="2"/>
    </row>
    <row r="5" spans="1:12" x14ac:dyDescent="0.25">
      <c r="A5" s="1"/>
      <c r="B5" s="1" t="s">
        <v>8</v>
      </c>
      <c r="C5" s="1" t="s">
        <v>35</v>
      </c>
      <c r="D5" s="1"/>
      <c r="E5" s="1"/>
      <c r="F5" s="1"/>
      <c r="G5" s="1" t="s">
        <v>152</v>
      </c>
      <c r="H5" s="1"/>
      <c r="I5" s="2"/>
      <c r="J5" s="2"/>
      <c r="K5" s="2"/>
      <c r="L5" s="2"/>
    </row>
    <row r="6" spans="1:12" x14ac:dyDescent="0.25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</row>
    <row r="7" spans="1:12" x14ac:dyDescent="0.25">
      <c r="A7" s="1"/>
      <c r="B7" s="1"/>
      <c r="C7" s="1"/>
      <c r="D7" s="1"/>
      <c r="E7" s="12"/>
      <c r="F7" s="12"/>
      <c r="G7" s="12"/>
      <c r="H7" s="1"/>
      <c r="I7" s="2"/>
      <c r="J7" s="2"/>
      <c r="K7" s="2"/>
      <c r="L7" s="2"/>
    </row>
    <row r="8" spans="1:12" x14ac:dyDescent="0.25">
      <c r="A8" s="1"/>
      <c r="B8" s="1"/>
      <c r="C8" s="1" t="s">
        <v>9</v>
      </c>
      <c r="D8" s="1"/>
      <c r="E8" s="12"/>
      <c r="F8" s="12"/>
      <c r="G8" s="12"/>
      <c r="H8" s="1"/>
      <c r="I8" s="2"/>
      <c r="J8" s="2"/>
      <c r="K8" s="2"/>
      <c r="L8" s="2"/>
    </row>
    <row r="9" spans="1:12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  <c r="I9" s="2"/>
      <c r="J9" s="2"/>
      <c r="K9" s="2"/>
      <c r="L9" s="2"/>
    </row>
    <row r="10" spans="1:12" x14ac:dyDescent="0.25">
      <c r="A10" s="4"/>
      <c r="B10" s="4" t="s">
        <v>48</v>
      </c>
      <c r="C10" s="7">
        <v>65</v>
      </c>
      <c r="D10" s="7">
        <v>1.5</v>
      </c>
      <c r="E10" s="12">
        <f>0.65*LN(0.65)</f>
        <v>-0.28000889546009528</v>
      </c>
      <c r="F10" s="12"/>
      <c r="G10" s="12">
        <f>-1*SUM(E10:E18)</f>
        <v>0.79098735043557555</v>
      </c>
      <c r="H10" s="1">
        <f>G10/LN(3)</f>
        <v>0.7199877141320894</v>
      </c>
      <c r="I10" s="2"/>
      <c r="J10" s="2"/>
      <c r="K10" s="2"/>
      <c r="L10" s="2"/>
    </row>
    <row r="11" spans="1:12" x14ac:dyDescent="0.25">
      <c r="A11" s="4"/>
      <c r="B11" s="4" t="s">
        <v>13</v>
      </c>
      <c r="C11" s="7">
        <v>30</v>
      </c>
      <c r="D11" s="7">
        <v>1.4</v>
      </c>
      <c r="E11" s="12">
        <f>0.3*LN(0.3)</f>
        <v>-0.36119184129778081</v>
      </c>
      <c r="F11" s="12"/>
      <c r="G11" s="12"/>
      <c r="H11" s="1"/>
      <c r="I11" s="2"/>
      <c r="J11" s="2"/>
      <c r="K11" s="2"/>
      <c r="L11" s="2"/>
    </row>
    <row r="12" spans="1:12" x14ac:dyDescent="0.25">
      <c r="A12" s="4"/>
      <c r="B12" s="8" t="s">
        <v>37</v>
      </c>
      <c r="C12" s="7">
        <v>5</v>
      </c>
      <c r="D12" s="7">
        <v>1.9</v>
      </c>
      <c r="E12" s="12">
        <f>0.05*LN(0.05)</f>
        <v>-0.14978661367769955</v>
      </c>
      <c r="F12" s="12"/>
      <c r="G12" s="12"/>
      <c r="H12" s="1"/>
      <c r="I12" s="2"/>
      <c r="J12" s="2"/>
      <c r="K12" s="2"/>
      <c r="L12" s="2"/>
    </row>
    <row r="13" spans="1:12" x14ac:dyDescent="0.25">
      <c r="A13" s="4"/>
      <c r="B13" s="8"/>
      <c r="C13" s="7"/>
      <c r="D13" s="7"/>
      <c r="E13" s="12"/>
      <c r="F13" s="12"/>
      <c r="G13" s="12"/>
      <c r="H13" s="1"/>
      <c r="I13" s="2"/>
      <c r="J13" s="2"/>
      <c r="K13" s="2"/>
      <c r="L13" s="2"/>
    </row>
    <row r="14" spans="1:12" x14ac:dyDescent="0.25">
      <c r="A14" s="4"/>
      <c r="B14" s="8"/>
      <c r="C14" s="7"/>
      <c r="D14" s="7"/>
      <c r="E14" s="12"/>
      <c r="F14" s="12"/>
      <c r="G14" s="12"/>
      <c r="H14" s="1"/>
      <c r="I14" s="2"/>
      <c r="J14" s="2"/>
      <c r="K14" s="2"/>
      <c r="L14" s="2"/>
    </row>
    <row r="15" spans="1:12" x14ac:dyDescent="0.25">
      <c r="A15" s="4"/>
      <c r="B15" s="7"/>
      <c r="C15" s="7"/>
      <c r="D15" s="7"/>
      <c r="E15" s="12"/>
      <c r="F15" s="12"/>
      <c r="G15" s="12"/>
      <c r="H15" s="1"/>
      <c r="I15" s="2"/>
      <c r="J15" s="2"/>
      <c r="K15" s="2"/>
      <c r="L15" s="2"/>
    </row>
    <row r="16" spans="1:12" x14ac:dyDescent="0.25">
      <c r="A16" s="4"/>
      <c r="B16" s="7"/>
      <c r="C16" s="7"/>
      <c r="D16" s="7"/>
      <c r="E16" s="12"/>
      <c r="F16" s="12"/>
      <c r="G16" s="12"/>
      <c r="H16" s="1"/>
      <c r="I16" s="2"/>
      <c r="J16" s="2"/>
      <c r="K16" s="2"/>
      <c r="L16" s="2"/>
    </row>
    <row r="17" spans="1:12" x14ac:dyDescent="0.25">
      <c r="A17" s="4"/>
      <c r="B17" s="4"/>
      <c r="C17" s="7"/>
      <c r="D17" s="7"/>
      <c r="E17" s="12"/>
      <c r="F17" s="12"/>
      <c r="G17" s="12"/>
      <c r="H17" s="1"/>
      <c r="I17" s="2"/>
      <c r="J17" s="2"/>
      <c r="K17" s="2"/>
      <c r="L17" s="2"/>
    </row>
    <row r="18" spans="1:12" x14ac:dyDescent="0.25">
      <c r="A18" s="1"/>
      <c r="B18" s="1"/>
      <c r="C18" s="1"/>
      <c r="D18" s="1"/>
      <c r="E18" s="12"/>
      <c r="F18" s="12"/>
      <c r="G18" s="12"/>
      <c r="H18" s="1"/>
      <c r="I18" s="2"/>
      <c r="J18" s="2"/>
      <c r="K18" s="2"/>
      <c r="L18" s="2"/>
    </row>
    <row r="19" spans="1:12" x14ac:dyDescent="0.25">
      <c r="A19" s="1" t="s">
        <v>15</v>
      </c>
      <c r="B19" s="1"/>
      <c r="C19" s="1"/>
      <c r="D19" s="1"/>
      <c r="E19" s="12"/>
      <c r="F19" s="12"/>
      <c r="G19" s="12"/>
      <c r="H19" s="1"/>
      <c r="I19" s="2"/>
      <c r="J19" s="2"/>
      <c r="K19" s="2"/>
      <c r="L19" s="2"/>
    </row>
    <row r="20" spans="1:12" x14ac:dyDescent="0.25">
      <c r="A20" s="1" t="s">
        <v>16</v>
      </c>
      <c r="B20" s="1"/>
      <c r="C20" s="1"/>
      <c r="D20" s="1"/>
      <c r="E20" s="12"/>
      <c r="F20" s="12"/>
      <c r="G20" s="12"/>
      <c r="H20" s="1"/>
      <c r="I20" s="2"/>
      <c r="J20" s="2"/>
      <c r="K20" s="2"/>
      <c r="L20" s="2"/>
    </row>
    <row r="21" spans="1:12" x14ac:dyDescent="0.25">
      <c r="A21" s="1"/>
      <c r="B21" s="1"/>
      <c r="C21" s="1"/>
      <c r="D21" s="1"/>
      <c r="E21" s="12"/>
      <c r="F21" s="12"/>
      <c r="G21" s="12"/>
      <c r="H21" s="1"/>
      <c r="I21" s="2"/>
      <c r="J21" s="2"/>
      <c r="K21" s="2"/>
      <c r="L21" s="2"/>
    </row>
    <row r="22" spans="1:12" x14ac:dyDescent="0.25">
      <c r="A22" s="1" t="s">
        <v>17</v>
      </c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</row>
    <row r="23" spans="1:12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  <c r="I23" s="2"/>
      <c r="J23" s="2"/>
      <c r="K23" s="2"/>
      <c r="L23" s="2"/>
    </row>
    <row r="24" spans="1:12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  <c r="I24" s="2"/>
      <c r="J24" s="2"/>
      <c r="K24" s="2"/>
      <c r="L24" s="2"/>
    </row>
    <row r="25" spans="1:12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  <c r="I25" s="2"/>
      <c r="J25" s="2"/>
      <c r="K25" s="2"/>
      <c r="L25" s="2"/>
    </row>
    <row r="26" spans="1:12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  <c r="I26" s="2"/>
      <c r="J26" s="2"/>
      <c r="K26" s="2"/>
      <c r="L26" s="2"/>
    </row>
    <row r="27" spans="1:12" ht="15.75" thickBot="1" x14ac:dyDescent="0.3">
      <c r="A27" s="1"/>
      <c r="B27" s="9" t="s">
        <v>25</v>
      </c>
      <c r="C27" s="11" t="s">
        <v>38</v>
      </c>
      <c r="D27" s="11">
        <v>5</v>
      </c>
      <c r="E27" s="11"/>
      <c r="F27" s="1"/>
      <c r="G27" s="1" t="s">
        <v>32</v>
      </c>
      <c r="H27" s="1"/>
      <c r="I27" s="2"/>
      <c r="J27" s="2"/>
      <c r="K27" s="2"/>
      <c r="L27" s="2"/>
    </row>
    <row r="28" spans="1:12" x14ac:dyDescent="0.25">
      <c r="A28" s="1"/>
      <c r="B28" s="4" t="s">
        <v>26</v>
      </c>
      <c r="C28" s="7" t="s">
        <v>38</v>
      </c>
      <c r="D28" s="7">
        <v>20</v>
      </c>
      <c r="E28" s="7"/>
      <c r="F28" s="1"/>
      <c r="G28" s="1" t="s">
        <v>33</v>
      </c>
      <c r="H28" s="1"/>
      <c r="I28" s="2"/>
      <c r="J28" s="2"/>
      <c r="K28" s="2"/>
      <c r="L28" s="2"/>
    </row>
    <row r="29" spans="1:12" x14ac:dyDescent="0.25">
      <c r="A29" s="1"/>
      <c r="B29" s="1"/>
      <c r="C29" s="1"/>
      <c r="D29" s="1"/>
      <c r="E29" s="1"/>
      <c r="F29" s="1"/>
      <c r="G29" s="1" t="s">
        <v>34</v>
      </c>
      <c r="H29" s="1"/>
      <c r="I29" s="2"/>
      <c r="J29" s="2"/>
      <c r="K29" s="2"/>
      <c r="L29" s="2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B23" sqref="B23"/>
    </sheetView>
  </sheetViews>
  <sheetFormatPr defaultRowHeight="15" x14ac:dyDescent="0.25"/>
  <cols>
    <col min="1" max="1" width="28.28515625" bestFit="1" customWidth="1"/>
    <col min="2" max="2" width="29" bestFit="1" customWidth="1"/>
    <col min="3" max="3" width="14.7109375" bestFit="1" customWidth="1"/>
    <col min="4" max="4" width="22.42578125" bestFit="1" customWidth="1"/>
    <col min="5" max="5" width="17.28515625" bestFit="1" customWidth="1"/>
    <col min="6" max="6" width="5.140625" bestFit="1" customWidth="1"/>
    <col min="7" max="7" width="24.42578125" bestFit="1" customWidth="1"/>
    <col min="8" max="8" width="12.85546875" bestFit="1" customWidth="1"/>
  </cols>
  <sheetData>
    <row r="1" spans="1:12" x14ac:dyDescent="0.25">
      <c r="A1" s="1" t="s">
        <v>27</v>
      </c>
      <c r="B1" s="1" t="s">
        <v>51</v>
      </c>
      <c r="C1" s="1"/>
      <c r="D1" s="1"/>
      <c r="E1" s="1"/>
      <c r="F1" s="1"/>
      <c r="G1" s="1"/>
      <c r="H1" s="1"/>
      <c r="I1" s="2"/>
      <c r="J1" s="2"/>
      <c r="K1" s="2"/>
      <c r="L1" s="2"/>
    </row>
    <row r="2" spans="1:12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</row>
    <row r="3" spans="1:12" x14ac:dyDescent="0.25">
      <c r="A3" s="1"/>
      <c r="B3" s="1" t="s">
        <v>0</v>
      </c>
      <c r="C3" s="1">
        <v>7</v>
      </c>
      <c r="D3" s="1" t="s">
        <v>1</v>
      </c>
      <c r="E3" s="1" t="s">
        <v>135</v>
      </c>
      <c r="F3" s="1" t="s">
        <v>2</v>
      </c>
      <c r="G3" s="1" t="s">
        <v>3</v>
      </c>
      <c r="H3" s="1" t="s">
        <v>4</v>
      </c>
      <c r="I3" s="1" t="s">
        <v>65</v>
      </c>
      <c r="J3" s="2"/>
      <c r="K3" s="2"/>
      <c r="L3" s="2"/>
    </row>
    <row r="4" spans="1:12" x14ac:dyDescent="0.25">
      <c r="A4" s="1"/>
      <c r="B4" s="1" t="s">
        <v>5</v>
      </c>
      <c r="C4" s="3">
        <v>43139</v>
      </c>
      <c r="D4" s="1" t="s">
        <v>6</v>
      </c>
      <c r="E4" s="1" t="s">
        <v>112</v>
      </c>
      <c r="F4" s="1" t="s">
        <v>7</v>
      </c>
      <c r="G4" s="14" t="s">
        <v>57</v>
      </c>
      <c r="H4" s="1"/>
      <c r="I4" s="2"/>
      <c r="J4" s="2"/>
      <c r="K4" s="2"/>
      <c r="L4" s="2"/>
    </row>
    <row r="5" spans="1:12" x14ac:dyDescent="0.25">
      <c r="A5" s="1"/>
      <c r="B5" s="1" t="s">
        <v>8</v>
      </c>
      <c r="C5" s="1" t="s">
        <v>35</v>
      </c>
      <c r="D5" s="1"/>
      <c r="E5" s="1"/>
      <c r="F5" s="1"/>
      <c r="G5" s="1" t="s">
        <v>153</v>
      </c>
      <c r="H5" s="1"/>
      <c r="I5" s="2"/>
      <c r="J5" s="2"/>
      <c r="K5" s="2"/>
      <c r="L5" s="2"/>
    </row>
    <row r="6" spans="1:12" x14ac:dyDescent="0.25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</row>
    <row r="7" spans="1:12" x14ac:dyDescent="0.25">
      <c r="A7" s="1"/>
      <c r="B7" s="1"/>
      <c r="C7" s="1"/>
      <c r="D7" s="1"/>
      <c r="E7" s="12"/>
      <c r="F7" s="12"/>
      <c r="G7" s="12"/>
      <c r="H7" s="1"/>
      <c r="I7" s="2"/>
      <c r="J7" s="2"/>
      <c r="K7" s="2"/>
      <c r="L7" s="2"/>
    </row>
    <row r="8" spans="1:12" x14ac:dyDescent="0.25">
      <c r="A8" s="1"/>
      <c r="B8" s="1"/>
      <c r="C8" s="1" t="s">
        <v>9</v>
      </c>
      <c r="D8" s="1"/>
      <c r="E8" s="12"/>
      <c r="F8" s="12"/>
      <c r="G8" s="12"/>
      <c r="H8" s="1"/>
      <c r="I8" s="2"/>
      <c r="J8" s="2"/>
      <c r="K8" s="2"/>
      <c r="L8" s="2"/>
    </row>
    <row r="9" spans="1:12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  <c r="I9" s="2"/>
      <c r="J9" s="2"/>
      <c r="K9" s="2"/>
      <c r="L9" s="2"/>
    </row>
    <row r="10" spans="1:12" x14ac:dyDescent="0.25">
      <c r="A10" s="4"/>
      <c r="B10" s="4" t="s">
        <v>13</v>
      </c>
      <c r="C10" s="7">
        <v>97</v>
      </c>
      <c r="D10" s="7">
        <v>1</v>
      </c>
      <c r="E10" s="12">
        <f>0.97*LN(0.97)</f>
        <v>-2.9545431260167315E-2</v>
      </c>
      <c r="F10" s="12"/>
      <c r="G10" s="12">
        <f>-1*SUM(E10:E18)</f>
        <v>0.13474216817976675</v>
      </c>
      <c r="H10" s="1">
        <f>G10/LN(2)</f>
        <v>0.1943918578315762</v>
      </c>
      <c r="I10" s="2"/>
      <c r="J10" s="2"/>
      <c r="K10" s="2"/>
      <c r="L10" s="2"/>
    </row>
    <row r="11" spans="1:12" x14ac:dyDescent="0.25">
      <c r="A11" s="4"/>
      <c r="B11" s="8" t="s">
        <v>40</v>
      </c>
      <c r="C11" s="7">
        <v>3</v>
      </c>
      <c r="D11" s="7">
        <v>2</v>
      </c>
      <c r="E11" s="12">
        <f>0.03*LN(0.03)</f>
        <v>-0.10519673691959945</v>
      </c>
      <c r="F11" s="12"/>
      <c r="G11" s="12"/>
      <c r="H11" s="1"/>
      <c r="I11" s="2"/>
      <c r="J11" s="2"/>
      <c r="K11" s="2"/>
      <c r="L11" s="2"/>
    </row>
    <row r="12" spans="1:12" x14ac:dyDescent="0.25">
      <c r="A12" s="4"/>
      <c r="B12" s="8"/>
      <c r="C12" s="7"/>
      <c r="D12" s="7"/>
      <c r="E12" s="12"/>
      <c r="F12" s="12"/>
      <c r="G12" s="12"/>
      <c r="H12" s="1"/>
      <c r="I12" s="2"/>
      <c r="J12" s="2"/>
      <c r="K12" s="2"/>
      <c r="L12" s="2"/>
    </row>
    <row r="13" spans="1:12" x14ac:dyDescent="0.25">
      <c r="A13" s="4"/>
      <c r="B13" s="8"/>
      <c r="C13" s="7"/>
      <c r="D13" s="7"/>
      <c r="E13" s="12"/>
      <c r="F13" s="12"/>
      <c r="G13" s="12"/>
      <c r="H13" s="1"/>
      <c r="I13" s="2"/>
      <c r="J13" s="2"/>
      <c r="K13" s="2"/>
      <c r="L13" s="2"/>
    </row>
    <row r="14" spans="1:12" x14ac:dyDescent="0.25">
      <c r="A14" s="4"/>
      <c r="B14" s="8"/>
      <c r="C14" s="7"/>
      <c r="D14" s="7"/>
      <c r="E14" s="12"/>
      <c r="F14" s="12"/>
      <c r="G14" s="12"/>
      <c r="H14" s="1"/>
      <c r="I14" s="2"/>
      <c r="J14" s="2"/>
      <c r="K14" s="2"/>
      <c r="L14" s="2"/>
    </row>
    <row r="15" spans="1:12" x14ac:dyDescent="0.25">
      <c r="A15" s="4"/>
      <c r="B15" s="7"/>
      <c r="C15" s="7"/>
      <c r="D15" s="7"/>
      <c r="E15" s="12"/>
      <c r="F15" s="12"/>
      <c r="G15" s="12"/>
      <c r="H15" s="1"/>
      <c r="I15" s="2"/>
      <c r="J15" s="2"/>
      <c r="K15" s="2"/>
      <c r="L15" s="2"/>
    </row>
    <row r="16" spans="1:12" x14ac:dyDescent="0.25">
      <c r="A16" s="4"/>
      <c r="B16" s="7"/>
      <c r="C16" s="7"/>
      <c r="D16" s="7"/>
      <c r="E16" s="12"/>
      <c r="F16" s="12"/>
      <c r="G16" s="12"/>
      <c r="H16" s="1"/>
      <c r="I16" s="2"/>
      <c r="J16" s="2"/>
      <c r="K16" s="2"/>
      <c r="L16" s="2"/>
    </row>
    <row r="17" spans="1:12" x14ac:dyDescent="0.25">
      <c r="A17" s="4"/>
      <c r="B17" s="4"/>
      <c r="C17" s="7"/>
      <c r="D17" s="7"/>
      <c r="E17" s="12"/>
      <c r="F17" s="12"/>
      <c r="G17" s="12"/>
      <c r="H17" s="1"/>
      <c r="I17" s="2"/>
      <c r="J17" s="2"/>
      <c r="K17" s="2"/>
      <c r="L17" s="2"/>
    </row>
    <row r="18" spans="1:12" x14ac:dyDescent="0.25">
      <c r="A18" s="1"/>
      <c r="B18" s="1"/>
      <c r="C18" s="1"/>
      <c r="D18" s="1"/>
      <c r="E18" s="12"/>
      <c r="F18" s="12"/>
      <c r="G18" s="12"/>
      <c r="H18" s="1"/>
      <c r="I18" s="2"/>
      <c r="J18" s="2"/>
      <c r="K18" s="2"/>
      <c r="L18" s="2"/>
    </row>
    <row r="19" spans="1:12" x14ac:dyDescent="0.25">
      <c r="A19" s="1" t="s">
        <v>15</v>
      </c>
      <c r="B19" s="1" t="s">
        <v>58</v>
      </c>
      <c r="C19" s="1"/>
      <c r="D19" s="1"/>
      <c r="E19" s="12"/>
      <c r="F19" s="12"/>
      <c r="G19" s="12"/>
      <c r="H19" s="1"/>
      <c r="I19" s="2"/>
      <c r="J19" s="2"/>
      <c r="K19" s="2"/>
      <c r="L19" s="2"/>
    </row>
    <row r="20" spans="1:12" x14ac:dyDescent="0.25">
      <c r="A20" s="1" t="s">
        <v>16</v>
      </c>
      <c r="B20" s="1"/>
      <c r="C20" s="1"/>
      <c r="D20" s="1"/>
      <c r="E20" s="12"/>
      <c r="F20" s="12"/>
      <c r="G20" s="12"/>
      <c r="H20" s="1"/>
      <c r="I20" s="2"/>
      <c r="J20" s="2"/>
      <c r="K20" s="2"/>
      <c r="L20" s="2"/>
    </row>
    <row r="21" spans="1:12" x14ac:dyDescent="0.25">
      <c r="A21" s="1"/>
      <c r="B21" s="1"/>
      <c r="C21" s="1"/>
      <c r="D21" s="1"/>
      <c r="E21" s="12"/>
      <c r="F21" s="12"/>
      <c r="G21" s="12"/>
      <c r="H21" s="1"/>
      <c r="I21" s="2"/>
      <c r="J21" s="2"/>
      <c r="K21" s="2"/>
      <c r="L21" s="2"/>
    </row>
    <row r="22" spans="1:12" x14ac:dyDescent="0.25">
      <c r="A22" s="1" t="s">
        <v>17</v>
      </c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</row>
    <row r="23" spans="1:12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  <c r="I23" s="2"/>
      <c r="J23" s="2"/>
      <c r="K23" s="2"/>
      <c r="L23" s="2"/>
    </row>
    <row r="24" spans="1:12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  <c r="I24" s="2"/>
      <c r="J24" s="2"/>
      <c r="K24" s="2"/>
      <c r="L24" s="2"/>
    </row>
    <row r="25" spans="1:12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  <c r="I25" s="2"/>
      <c r="J25" s="2"/>
      <c r="K25" s="2"/>
      <c r="L25" s="2"/>
    </row>
    <row r="26" spans="1:12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  <c r="I26" s="2"/>
      <c r="J26" s="2"/>
      <c r="K26" s="2"/>
      <c r="L26" s="2"/>
    </row>
    <row r="27" spans="1:12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49</v>
      </c>
      <c r="F27" s="1"/>
      <c r="G27" s="1" t="s">
        <v>32</v>
      </c>
      <c r="H27" s="1"/>
      <c r="I27" s="2"/>
      <c r="J27" s="2"/>
      <c r="K27" s="2"/>
      <c r="L27" s="2"/>
    </row>
    <row r="28" spans="1:12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  <c r="I28" s="2"/>
      <c r="J28" s="2"/>
      <c r="K28" s="2"/>
      <c r="L28" s="2"/>
    </row>
    <row r="29" spans="1:12" x14ac:dyDescent="0.25">
      <c r="A29" s="1"/>
      <c r="B29" s="1"/>
      <c r="C29" s="1"/>
      <c r="D29" s="1"/>
      <c r="E29" s="1"/>
      <c r="F29" s="1"/>
      <c r="G29" s="1" t="s">
        <v>34</v>
      </c>
      <c r="H29" s="1"/>
      <c r="I29" s="2"/>
      <c r="J29" s="2"/>
      <c r="K29" s="2"/>
      <c r="L29" s="2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C41" sqref="C41"/>
    </sheetView>
  </sheetViews>
  <sheetFormatPr defaultRowHeight="15" x14ac:dyDescent="0.25"/>
  <cols>
    <col min="1" max="1" width="28.28515625" bestFit="1" customWidth="1"/>
    <col min="2" max="2" width="29" bestFit="1" customWidth="1"/>
    <col min="3" max="3" width="14.7109375" bestFit="1" customWidth="1"/>
    <col min="4" max="4" width="22.42578125" bestFit="1" customWidth="1"/>
    <col min="5" max="5" width="17.28515625" bestFit="1" customWidth="1"/>
    <col min="6" max="6" width="5.140625" bestFit="1" customWidth="1"/>
    <col min="7" max="7" width="24.42578125" bestFit="1" customWidth="1"/>
    <col min="8" max="8" width="12.85546875" bestFit="1" customWidth="1"/>
  </cols>
  <sheetData>
    <row r="1" spans="1:12" x14ac:dyDescent="0.25">
      <c r="A1" s="1" t="s">
        <v>27</v>
      </c>
      <c r="B1" s="1" t="s">
        <v>51</v>
      </c>
      <c r="C1" s="1"/>
      <c r="D1" s="1"/>
      <c r="E1" s="1"/>
      <c r="F1" s="1"/>
      <c r="G1" s="1"/>
      <c r="H1" s="1"/>
      <c r="I1" s="2"/>
      <c r="J1" s="2"/>
      <c r="K1" s="2"/>
      <c r="L1" s="2"/>
    </row>
    <row r="2" spans="1:12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</row>
    <row r="3" spans="1:12" x14ac:dyDescent="0.25">
      <c r="A3" s="1"/>
      <c r="B3" s="1" t="s">
        <v>0</v>
      </c>
      <c r="C3" s="1">
        <v>8</v>
      </c>
      <c r="D3" s="1" t="s">
        <v>1</v>
      </c>
      <c r="E3" s="1" t="s">
        <v>134</v>
      </c>
      <c r="F3" s="1" t="s">
        <v>2</v>
      </c>
      <c r="G3" s="1" t="s">
        <v>3</v>
      </c>
      <c r="H3" s="1" t="s">
        <v>4</v>
      </c>
      <c r="I3" s="1" t="s">
        <v>65</v>
      </c>
      <c r="J3" s="2"/>
      <c r="K3" s="2"/>
      <c r="L3" s="2"/>
    </row>
    <row r="4" spans="1:12" x14ac:dyDescent="0.25">
      <c r="A4" s="1"/>
      <c r="B4" s="1" t="s">
        <v>5</v>
      </c>
      <c r="C4" s="3">
        <v>43139</v>
      </c>
      <c r="D4" s="1" t="s">
        <v>6</v>
      </c>
      <c r="E4" s="1" t="s">
        <v>112</v>
      </c>
      <c r="F4" s="1" t="s">
        <v>7</v>
      </c>
      <c r="G4" s="14" t="s">
        <v>59</v>
      </c>
      <c r="H4" s="1"/>
      <c r="I4" s="2"/>
      <c r="J4" s="2"/>
      <c r="K4" s="2"/>
      <c r="L4" s="2"/>
    </row>
    <row r="5" spans="1:12" x14ac:dyDescent="0.25">
      <c r="A5" s="1"/>
      <c r="B5" s="1" t="s">
        <v>8</v>
      </c>
      <c r="C5" s="1" t="s">
        <v>35</v>
      </c>
      <c r="D5" s="1"/>
      <c r="E5" s="1"/>
      <c r="F5" s="1"/>
      <c r="G5" s="1" t="s">
        <v>154</v>
      </c>
      <c r="H5" s="1"/>
      <c r="I5" s="2"/>
      <c r="J5" s="2"/>
      <c r="K5" s="2"/>
      <c r="L5" s="2"/>
    </row>
    <row r="6" spans="1:12" x14ac:dyDescent="0.25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</row>
    <row r="7" spans="1:12" x14ac:dyDescent="0.25">
      <c r="A7" s="1"/>
      <c r="B7" s="1"/>
      <c r="C7" s="1"/>
      <c r="D7" s="1"/>
      <c r="E7" s="12"/>
      <c r="F7" s="12"/>
      <c r="G7" s="12"/>
      <c r="H7" s="1"/>
      <c r="I7" s="2"/>
      <c r="J7" s="2"/>
      <c r="K7" s="2"/>
      <c r="L7" s="2"/>
    </row>
    <row r="8" spans="1:12" x14ac:dyDescent="0.25">
      <c r="A8" s="1"/>
      <c r="B8" s="1"/>
      <c r="C8" s="1" t="s">
        <v>9</v>
      </c>
      <c r="D8" s="1"/>
      <c r="E8" s="12"/>
      <c r="F8" s="12"/>
      <c r="G8" s="12"/>
      <c r="H8" s="1"/>
      <c r="I8" s="2"/>
      <c r="J8" s="2"/>
      <c r="K8" s="2"/>
      <c r="L8" s="2"/>
    </row>
    <row r="9" spans="1:12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  <c r="I9" s="2"/>
      <c r="J9" s="2"/>
      <c r="K9" s="2"/>
      <c r="L9" s="2"/>
    </row>
    <row r="10" spans="1:12" x14ac:dyDescent="0.25">
      <c r="A10" s="4"/>
      <c r="B10" s="4" t="s">
        <v>13</v>
      </c>
      <c r="C10" s="7">
        <v>90</v>
      </c>
      <c r="D10" s="7">
        <v>1.2</v>
      </c>
      <c r="E10" s="12">
        <f>0.9*LN(0.9)</f>
        <v>-9.4824464092043662E-2</v>
      </c>
      <c r="F10" s="12"/>
      <c r="G10" s="12">
        <f>-1*SUM(E10:E18)</f>
        <v>0.39238414009237388</v>
      </c>
      <c r="H10" s="1">
        <f>G10/LN(3)</f>
        <v>0.35716343621831897</v>
      </c>
      <c r="I10" s="2"/>
      <c r="J10" s="2"/>
      <c r="K10" s="2"/>
      <c r="L10" s="2"/>
    </row>
    <row r="11" spans="1:12" x14ac:dyDescent="0.25">
      <c r="A11" s="4"/>
      <c r="B11" s="18" t="s">
        <v>37</v>
      </c>
      <c r="C11" s="7">
        <v>6</v>
      </c>
      <c r="D11" s="7">
        <v>2</v>
      </c>
      <c r="E11" s="12">
        <f>0.06*LN(0.06)</f>
        <v>-0.16880464300560219</v>
      </c>
      <c r="F11" s="12"/>
      <c r="G11" s="12"/>
      <c r="H11" s="1"/>
      <c r="I11" s="2"/>
      <c r="J11" s="2"/>
      <c r="K11" s="2"/>
      <c r="L11" s="2"/>
    </row>
    <row r="12" spans="1:12" x14ac:dyDescent="0.25">
      <c r="A12" s="4"/>
      <c r="B12" s="12" t="s">
        <v>14</v>
      </c>
      <c r="C12" s="7">
        <v>4</v>
      </c>
      <c r="D12" s="7">
        <v>4</v>
      </c>
      <c r="E12" s="12">
        <f>0.04*LN(0.04)</f>
        <v>-0.12875503299472801</v>
      </c>
      <c r="F12" s="12"/>
      <c r="G12" s="12"/>
      <c r="H12" s="1"/>
      <c r="I12" s="2"/>
      <c r="J12" s="2"/>
      <c r="K12" s="2"/>
      <c r="L12" s="2"/>
    </row>
    <row r="13" spans="1:12" x14ac:dyDescent="0.25">
      <c r="A13" s="4"/>
      <c r="B13" s="8"/>
      <c r="C13" s="7"/>
      <c r="D13" s="7"/>
      <c r="E13" s="12"/>
      <c r="F13" s="12"/>
      <c r="G13" s="12"/>
      <c r="H13" s="1"/>
      <c r="I13" s="2"/>
      <c r="J13" s="2"/>
      <c r="K13" s="2"/>
      <c r="L13" s="2"/>
    </row>
    <row r="14" spans="1:12" x14ac:dyDescent="0.25">
      <c r="A14" s="4"/>
      <c r="B14" s="8"/>
      <c r="C14" s="7"/>
      <c r="D14" s="7"/>
      <c r="E14" s="12"/>
      <c r="F14" s="12"/>
      <c r="G14" s="12"/>
      <c r="H14" s="1"/>
      <c r="I14" s="2"/>
      <c r="J14" s="2"/>
      <c r="K14" s="2"/>
      <c r="L14" s="2"/>
    </row>
    <row r="15" spans="1:12" x14ac:dyDescent="0.25">
      <c r="A15" s="4"/>
      <c r="B15" s="7"/>
      <c r="C15" s="7"/>
      <c r="D15" s="7"/>
      <c r="E15" s="12"/>
      <c r="F15" s="12"/>
      <c r="G15" s="12"/>
      <c r="H15" s="1"/>
      <c r="I15" s="2"/>
      <c r="J15" s="2"/>
      <c r="K15" s="2"/>
      <c r="L15" s="2"/>
    </row>
    <row r="16" spans="1:12" x14ac:dyDescent="0.25">
      <c r="A16" s="4"/>
      <c r="B16" s="7"/>
      <c r="C16" s="7"/>
      <c r="D16" s="7"/>
      <c r="E16" s="12"/>
      <c r="F16" s="12"/>
      <c r="G16" s="12"/>
      <c r="H16" s="1"/>
      <c r="I16" s="2"/>
      <c r="J16" s="2"/>
      <c r="K16" s="2"/>
      <c r="L16" s="2"/>
    </row>
    <row r="17" spans="1:12" x14ac:dyDescent="0.25">
      <c r="A17" s="4"/>
      <c r="B17" s="4"/>
      <c r="C17" s="7"/>
      <c r="D17" s="7"/>
      <c r="E17" s="12"/>
      <c r="F17" s="12"/>
      <c r="G17" s="12"/>
      <c r="H17" s="1"/>
      <c r="I17" s="2"/>
      <c r="J17" s="2"/>
      <c r="K17" s="2"/>
      <c r="L17" s="2"/>
    </row>
    <row r="18" spans="1:12" x14ac:dyDescent="0.25">
      <c r="A18" s="1"/>
      <c r="B18" s="1"/>
      <c r="C18" s="1"/>
      <c r="D18" s="1"/>
      <c r="E18" s="12"/>
      <c r="F18" s="12"/>
      <c r="G18" s="12"/>
      <c r="H18" s="1"/>
      <c r="I18" s="2"/>
      <c r="J18" s="2"/>
      <c r="K18" s="2"/>
      <c r="L18" s="2"/>
    </row>
    <row r="19" spans="1:12" x14ac:dyDescent="0.25">
      <c r="A19" s="1" t="s">
        <v>15</v>
      </c>
      <c r="B19" s="1"/>
      <c r="C19" s="1"/>
      <c r="D19" s="1"/>
      <c r="E19" s="12"/>
      <c r="F19" s="12"/>
      <c r="G19" s="12"/>
      <c r="H19" s="1"/>
      <c r="I19" s="2"/>
      <c r="J19" s="2"/>
      <c r="K19" s="2"/>
      <c r="L19" s="2"/>
    </row>
    <row r="20" spans="1:12" x14ac:dyDescent="0.25">
      <c r="A20" s="1" t="s">
        <v>16</v>
      </c>
      <c r="B20" s="1"/>
      <c r="C20" s="1"/>
      <c r="D20" s="1"/>
      <c r="E20" s="12"/>
      <c r="F20" s="12"/>
      <c r="G20" s="12"/>
      <c r="H20" s="1"/>
      <c r="I20" s="2"/>
      <c r="J20" s="2"/>
      <c r="K20" s="2"/>
      <c r="L20" s="2"/>
    </row>
    <row r="21" spans="1:12" x14ac:dyDescent="0.25">
      <c r="A21" s="1"/>
      <c r="B21" s="1"/>
      <c r="C21" s="1"/>
      <c r="D21" s="1"/>
      <c r="E21" s="12"/>
      <c r="F21" s="12"/>
      <c r="G21" s="12"/>
      <c r="H21" s="1"/>
      <c r="I21" s="2"/>
      <c r="J21" s="2"/>
      <c r="K21" s="2"/>
      <c r="L21" s="2"/>
    </row>
    <row r="22" spans="1:12" x14ac:dyDescent="0.25">
      <c r="A22" s="1" t="s">
        <v>17</v>
      </c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</row>
    <row r="23" spans="1:12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  <c r="I23" s="2"/>
      <c r="J23" s="2"/>
      <c r="K23" s="2"/>
      <c r="L23" s="2"/>
    </row>
    <row r="24" spans="1:12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  <c r="I24" s="2"/>
      <c r="J24" s="2"/>
      <c r="K24" s="2"/>
      <c r="L24" s="2"/>
    </row>
    <row r="25" spans="1:12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  <c r="I25" s="2"/>
      <c r="J25" s="2"/>
      <c r="K25" s="2"/>
      <c r="L25" s="2"/>
    </row>
    <row r="26" spans="1:12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  <c r="I26" s="2"/>
      <c r="J26" s="2"/>
      <c r="K26" s="2"/>
      <c r="L26" s="2"/>
    </row>
    <row r="27" spans="1:12" ht="15.75" thickBot="1" x14ac:dyDescent="0.3">
      <c r="A27" s="1"/>
      <c r="B27" s="9" t="s">
        <v>25</v>
      </c>
      <c r="C27" s="11" t="s">
        <v>38</v>
      </c>
      <c r="D27" s="11">
        <v>4</v>
      </c>
      <c r="E27" s="11" t="s">
        <v>49</v>
      </c>
      <c r="F27" s="1"/>
      <c r="G27" s="1" t="s">
        <v>32</v>
      </c>
      <c r="H27" s="1"/>
      <c r="I27" s="2"/>
      <c r="J27" s="2"/>
      <c r="K27" s="2"/>
      <c r="L27" s="2"/>
    </row>
    <row r="28" spans="1:12" x14ac:dyDescent="0.25">
      <c r="A28" s="1"/>
      <c r="B28" s="4" t="s">
        <v>26</v>
      </c>
      <c r="C28" s="7" t="s">
        <v>38</v>
      </c>
      <c r="D28" s="7">
        <v>19</v>
      </c>
      <c r="E28" s="7"/>
      <c r="F28" s="1"/>
      <c r="G28" s="1" t="s">
        <v>33</v>
      </c>
      <c r="H28" s="1"/>
      <c r="I28" s="2"/>
      <c r="J28" s="2"/>
      <c r="K28" s="2"/>
      <c r="L28" s="2"/>
    </row>
    <row r="29" spans="1:12" x14ac:dyDescent="0.25">
      <c r="A29" s="1"/>
      <c r="B29" s="1"/>
      <c r="C29" s="1"/>
      <c r="D29" s="1"/>
      <c r="E29" s="1"/>
      <c r="F29" s="1"/>
      <c r="G29" s="1" t="s">
        <v>34</v>
      </c>
      <c r="H29" s="1"/>
      <c r="I29" s="2"/>
      <c r="J29" s="2"/>
      <c r="K29" s="2"/>
      <c r="L29" s="2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</row>
  </sheetData>
  <sortState ref="B10:D12">
    <sortCondition descending="1" ref="C10:C1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C25" sqref="C25"/>
    </sheetView>
  </sheetViews>
  <sheetFormatPr defaultRowHeight="15" x14ac:dyDescent="0.25"/>
  <cols>
    <col min="1" max="1" width="28.28515625" bestFit="1" customWidth="1"/>
    <col min="2" max="2" width="29" bestFit="1" customWidth="1"/>
    <col min="3" max="3" width="14.7109375" bestFit="1" customWidth="1"/>
    <col min="4" max="4" width="22.42578125" bestFit="1" customWidth="1"/>
    <col min="5" max="5" width="17.28515625" bestFit="1" customWidth="1"/>
    <col min="6" max="6" width="5.140625" bestFit="1" customWidth="1"/>
    <col min="7" max="7" width="24.42578125" bestFit="1" customWidth="1"/>
    <col min="8" max="8" width="12.85546875" bestFit="1" customWidth="1"/>
  </cols>
  <sheetData>
    <row r="1" spans="1:12" x14ac:dyDescent="0.25">
      <c r="A1" s="1" t="s">
        <v>27</v>
      </c>
      <c r="B1" s="1" t="s">
        <v>51</v>
      </c>
      <c r="C1" s="1"/>
      <c r="D1" s="1"/>
      <c r="E1" s="1"/>
      <c r="F1" s="1"/>
      <c r="G1" s="1"/>
      <c r="H1" s="1"/>
      <c r="I1" s="2"/>
      <c r="J1" s="2"/>
      <c r="K1" s="2"/>
      <c r="L1" s="2"/>
    </row>
    <row r="2" spans="1:12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</row>
    <row r="3" spans="1:12" x14ac:dyDescent="0.25">
      <c r="A3" s="1"/>
      <c r="B3" s="1" t="s">
        <v>0</v>
      </c>
      <c r="C3" s="1">
        <v>9</v>
      </c>
      <c r="D3" s="1" t="s">
        <v>1</v>
      </c>
      <c r="E3" s="1" t="s">
        <v>133</v>
      </c>
      <c r="F3" s="1" t="s">
        <v>2</v>
      </c>
      <c r="G3" s="1" t="s">
        <v>3</v>
      </c>
      <c r="H3" s="1" t="s">
        <v>4</v>
      </c>
      <c r="I3" s="1" t="s">
        <v>65</v>
      </c>
      <c r="J3" s="2"/>
      <c r="K3" s="2"/>
      <c r="L3" s="2"/>
    </row>
    <row r="4" spans="1:12" x14ac:dyDescent="0.25">
      <c r="A4" s="1"/>
      <c r="B4" s="1" t="s">
        <v>5</v>
      </c>
      <c r="C4" s="3">
        <v>43139</v>
      </c>
      <c r="D4" s="1" t="s">
        <v>6</v>
      </c>
      <c r="E4" s="1" t="s">
        <v>112</v>
      </c>
      <c r="F4" s="1" t="s">
        <v>7</v>
      </c>
      <c r="G4" s="14" t="s">
        <v>60</v>
      </c>
      <c r="H4" s="1"/>
      <c r="I4" s="2"/>
      <c r="J4" s="2"/>
      <c r="K4" s="2"/>
      <c r="L4" s="2"/>
    </row>
    <row r="5" spans="1:12" x14ac:dyDescent="0.25">
      <c r="A5" s="1"/>
      <c r="B5" s="1" t="s">
        <v>8</v>
      </c>
      <c r="C5" s="1" t="s">
        <v>35</v>
      </c>
      <c r="D5" s="1"/>
      <c r="E5" s="1"/>
      <c r="F5" s="1"/>
      <c r="G5" s="1" t="s">
        <v>155</v>
      </c>
      <c r="H5" s="1"/>
      <c r="I5" s="2"/>
      <c r="J5" s="2"/>
      <c r="K5" s="2"/>
      <c r="L5" s="2"/>
    </row>
    <row r="6" spans="1:12" x14ac:dyDescent="0.25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</row>
    <row r="7" spans="1:12" x14ac:dyDescent="0.25">
      <c r="A7" s="1"/>
      <c r="B7" s="1"/>
      <c r="C7" s="1"/>
      <c r="D7" s="1"/>
      <c r="E7" s="12"/>
      <c r="F7" s="12"/>
      <c r="G7" s="12"/>
      <c r="H7" s="1"/>
      <c r="I7" s="2"/>
      <c r="J7" s="2"/>
      <c r="K7" s="2"/>
      <c r="L7" s="2"/>
    </row>
    <row r="8" spans="1:12" x14ac:dyDescent="0.25">
      <c r="A8" s="1"/>
      <c r="B8" s="1"/>
      <c r="C8" s="1" t="s">
        <v>9</v>
      </c>
      <c r="D8" s="1"/>
      <c r="E8" s="12"/>
      <c r="F8" s="12"/>
      <c r="G8" s="12"/>
      <c r="H8" s="1"/>
      <c r="I8" s="2"/>
      <c r="J8" s="2"/>
      <c r="K8" s="2"/>
      <c r="L8" s="2"/>
    </row>
    <row r="9" spans="1:12" x14ac:dyDescent="0.25">
      <c r="A9" s="4"/>
      <c r="B9" s="5" t="s">
        <v>10</v>
      </c>
      <c r="C9" s="6" t="s">
        <v>11</v>
      </c>
      <c r="D9" s="6" t="s">
        <v>12</v>
      </c>
      <c r="E9" s="18" t="s">
        <v>178</v>
      </c>
      <c r="F9" s="12"/>
      <c r="G9" s="8" t="s">
        <v>179</v>
      </c>
      <c r="H9" s="8" t="s">
        <v>180</v>
      </c>
      <c r="I9" s="2"/>
      <c r="J9" s="2"/>
      <c r="K9" s="2"/>
      <c r="L9" s="2"/>
    </row>
    <row r="10" spans="1:12" x14ac:dyDescent="0.25">
      <c r="A10" s="4"/>
      <c r="B10" s="4" t="s">
        <v>13</v>
      </c>
      <c r="C10" s="7">
        <v>78</v>
      </c>
      <c r="D10" s="7">
        <v>1.4</v>
      </c>
      <c r="E10" s="12">
        <f>0.78*LN(0.78)</f>
        <v>-0.19379986025282969</v>
      </c>
      <c r="F10" s="12"/>
      <c r="G10" s="12">
        <f>-1*SUM(E10:E18)</f>
        <v>0.52461318479221819</v>
      </c>
      <c r="H10" s="1">
        <f>G10/LN(3)</f>
        <v>0.47752349960351076</v>
      </c>
      <c r="I10" s="2"/>
      <c r="J10" s="2"/>
      <c r="K10" s="2"/>
      <c r="L10" s="2"/>
    </row>
    <row r="11" spans="1:12" x14ac:dyDescent="0.25">
      <c r="A11" s="4"/>
      <c r="B11" s="18" t="s">
        <v>61</v>
      </c>
      <c r="C11" s="7">
        <v>10</v>
      </c>
      <c r="D11" s="7">
        <v>1.2</v>
      </c>
      <c r="E11" s="12"/>
      <c r="F11" s="12"/>
      <c r="G11" s="12"/>
      <c r="H11" s="1"/>
      <c r="I11" s="2"/>
      <c r="J11" s="2"/>
      <c r="K11" s="2"/>
      <c r="L11" s="2"/>
    </row>
    <row r="12" spans="1:12" x14ac:dyDescent="0.25">
      <c r="A12" s="4"/>
      <c r="B12" s="12" t="s">
        <v>14</v>
      </c>
      <c r="C12" s="7">
        <v>8</v>
      </c>
      <c r="D12" s="7">
        <v>5</v>
      </c>
      <c r="E12" s="12">
        <f>0.08*LN(0.08)</f>
        <v>-0.20205829154466046</v>
      </c>
      <c r="F12" s="12"/>
      <c r="G12" s="12"/>
      <c r="H12" s="1"/>
      <c r="I12" s="2"/>
      <c r="J12" s="2"/>
      <c r="K12" s="2"/>
      <c r="L12" s="2"/>
    </row>
    <row r="13" spans="1:12" x14ac:dyDescent="0.25">
      <c r="A13" s="4"/>
      <c r="B13" s="8" t="s">
        <v>37</v>
      </c>
      <c r="C13" s="7">
        <v>4</v>
      </c>
      <c r="D13" s="7">
        <v>1.4</v>
      </c>
      <c r="E13" s="12">
        <f>0.04*LN(0.04)</f>
        <v>-0.12875503299472801</v>
      </c>
      <c r="F13" s="12"/>
      <c r="G13" s="12"/>
      <c r="H13" s="1"/>
      <c r="I13" s="2"/>
      <c r="J13" s="2"/>
      <c r="K13" s="2"/>
      <c r="L13" s="2"/>
    </row>
    <row r="14" spans="1:12" x14ac:dyDescent="0.25">
      <c r="A14" s="4"/>
      <c r="B14" s="8"/>
      <c r="C14" s="7"/>
      <c r="D14" s="7"/>
      <c r="E14" s="12"/>
      <c r="F14" s="12"/>
      <c r="G14" s="12"/>
      <c r="H14" s="1"/>
      <c r="I14" s="2"/>
      <c r="J14" s="2"/>
      <c r="K14" s="2"/>
      <c r="L14" s="2"/>
    </row>
    <row r="15" spans="1:12" x14ac:dyDescent="0.25">
      <c r="A15" s="4"/>
      <c r="B15" s="7"/>
      <c r="C15" s="7"/>
      <c r="D15" s="7"/>
      <c r="E15" s="12"/>
      <c r="F15" s="12"/>
      <c r="G15" s="12"/>
      <c r="H15" s="1"/>
      <c r="I15" s="2"/>
      <c r="J15" s="2"/>
      <c r="K15" s="2"/>
      <c r="L15" s="2"/>
    </row>
    <row r="16" spans="1:12" x14ac:dyDescent="0.25">
      <c r="A16" s="4"/>
      <c r="B16" s="7"/>
      <c r="C16" s="7"/>
      <c r="D16" s="7"/>
      <c r="E16" s="12"/>
      <c r="F16" s="12"/>
      <c r="G16" s="12"/>
      <c r="H16" s="1"/>
      <c r="I16" s="2"/>
      <c r="J16" s="2"/>
      <c r="K16" s="2"/>
      <c r="L16" s="2"/>
    </row>
    <row r="17" spans="1:12" x14ac:dyDescent="0.25">
      <c r="A17" s="4"/>
      <c r="B17" s="4"/>
      <c r="C17" s="7"/>
      <c r="D17" s="7"/>
      <c r="E17" s="12"/>
      <c r="F17" s="12"/>
      <c r="G17" s="12"/>
      <c r="H17" s="1"/>
      <c r="I17" s="2"/>
      <c r="J17" s="2"/>
      <c r="K17" s="2"/>
      <c r="L17" s="2"/>
    </row>
    <row r="18" spans="1:12" x14ac:dyDescent="0.25">
      <c r="A18" s="1"/>
      <c r="B18" s="1"/>
      <c r="C18" s="1"/>
      <c r="D18" s="1"/>
      <c r="E18" s="12"/>
      <c r="F18" s="12"/>
      <c r="G18" s="12"/>
      <c r="H18" s="1"/>
      <c r="I18" s="2"/>
      <c r="J18" s="2"/>
      <c r="K18" s="2"/>
      <c r="L18" s="2"/>
    </row>
    <row r="19" spans="1:12" x14ac:dyDescent="0.25">
      <c r="A19" s="1" t="s">
        <v>15</v>
      </c>
      <c r="B19" s="1"/>
      <c r="C19" s="1"/>
      <c r="D19" s="1"/>
      <c r="E19" s="12"/>
      <c r="F19" s="12"/>
      <c r="G19" s="12"/>
      <c r="H19" s="1"/>
      <c r="I19" s="2"/>
      <c r="J19" s="2"/>
      <c r="K19" s="2"/>
      <c r="L19" s="2"/>
    </row>
    <row r="20" spans="1:12" x14ac:dyDescent="0.25">
      <c r="A20" s="1" t="s">
        <v>16</v>
      </c>
      <c r="B20" s="1"/>
      <c r="C20" s="1"/>
      <c r="D20" s="1"/>
      <c r="E20" s="12"/>
      <c r="F20" s="12"/>
      <c r="G20" s="12"/>
      <c r="H20" s="1"/>
      <c r="I20" s="2"/>
      <c r="J20" s="2"/>
      <c r="K20" s="2"/>
      <c r="L20" s="2"/>
    </row>
    <row r="21" spans="1:12" x14ac:dyDescent="0.25">
      <c r="A21" s="1"/>
      <c r="B21" s="1"/>
      <c r="C21" s="1"/>
      <c r="D21" s="1"/>
      <c r="E21" s="12"/>
      <c r="F21" s="12"/>
      <c r="G21" s="12"/>
      <c r="H21" s="1"/>
      <c r="I21" s="2"/>
      <c r="J21" s="2"/>
      <c r="K21" s="2"/>
      <c r="L21" s="2"/>
    </row>
    <row r="22" spans="1:12" x14ac:dyDescent="0.25">
      <c r="A22" s="1" t="s">
        <v>17</v>
      </c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</row>
    <row r="23" spans="1:12" ht="15.75" thickBot="1" x14ac:dyDescent="0.3">
      <c r="A23" s="1"/>
      <c r="B23" s="9" t="s">
        <v>18</v>
      </c>
      <c r="C23" s="10" t="s">
        <v>19</v>
      </c>
      <c r="D23" s="11" t="s">
        <v>20</v>
      </c>
      <c r="E23" s="11" t="s">
        <v>21</v>
      </c>
      <c r="F23" s="1"/>
      <c r="G23" s="1"/>
      <c r="H23" s="1"/>
      <c r="I23" s="2"/>
      <c r="J23" s="2"/>
      <c r="K23" s="2"/>
      <c r="L23" s="2"/>
    </row>
    <row r="24" spans="1:12" x14ac:dyDescent="0.25">
      <c r="A24" s="1"/>
      <c r="B24" s="4" t="s">
        <v>22</v>
      </c>
      <c r="C24" s="7">
        <v>0</v>
      </c>
      <c r="D24" s="7">
        <v>5</v>
      </c>
      <c r="E24" s="7"/>
      <c r="F24" s="1"/>
      <c r="G24" s="1" t="s">
        <v>29</v>
      </c>
      <c r="H24" s="1"/>
      <c r="I24" s="2"/>
      <c r="J24" s="2"/>
      <c r="K24" s="2"/>
      <c r="L24" s="2"/>
    </row>
    <row r="25" spans="1:12" x14ac:dyDescent="0.25">
      <c r="A25" s="1"/>
      <c r="B25" s="4" t="s">
        <v>23</v>
      </c>
      <c r="C25" s="7">
        <v>0</v>
      </c>
      <c r="D25" s="7">
        <v>5</v>
      </c>
      <c r="E25" s="7"/>
      <c r="F25" s="1"/>
      <c r="G25" s="1" t="s">
        <v>30</v>
      </c>
      <c r="H25" s="1"/>
      <c r="I25" s="2"/>
      <c r="J25" s="2"/>
      <c r="K25" s="2"/>
      <c r="L25" s="2"/>
    </row>
    <row r="26" spans="1:12" x14ac:dyDescent="0.25">
      <c r="A26" s="1"/>
      <c r="B26" s="4" t="s">
        <v>24</v>
      </c>
      <c r="C26" s="7">
        <v>0</v>
      </c>
      <c r="D26" s="7">
        <v>5</v>
      </c>
      <c r="E26" s="7"/>
      <c r="F26" s="1"/>
      <c r="G26" s="1" t="s">
        <v>31</v>
      </c>
      <c r="H26" s="1"/>
      <c r="I26" s="2"/>
      <c r="J26" s="2"/>
      <c r="K26" s="2"/>
      <c r="L26" s="2"/>
    </row>
    <row r="27" spans="1:12" ht="15.75" thickBot="1" x14ac:dyDescent="0.3">
      <c r="A27" s="1"/>
      <c r="B27" s="9" t="s">
        <v>25</v>
      </c>
      <c r="C27" s="11" t="s">
        <v>38</v>
      </c>
      <c r="D27" s="11">
        <v>3</v>
      </c>
      <c r="E27" s="11"/>
      <c r="F27" s="1"/>
      <c r="G27" s="1" t="s">
        <v>32</v>
      </c>
      <c r="H27" s="1"/>
      <c r="I27" s="2"/>
      <c r="J27" s="2"/>
      <c r="K27" s="2"/>
      <c r="L27" s="2"/>
    </row>
    <row r="28" spans="1:12" x14ac:dyDescent="0.25">
      <c r="A28" s="1"/>
      <c r="B28" s="4" t="s">
        <v>26</v>
      </c>
      <c r="C28" s="7" t="s">
        <v>38</v>
      </c>
      <c r="D28" s="7">
        <v>18</v>
      </c>
      <c r="E28" s="7"/>
      <c r="F28" s="1"/>
      <c r="G28" s="1" t="s">
        <v>33</v>
      </c>
      <c r="H28" s="1"/>
      <c r="I28" s="2"/>
      <c r="J28" s="2"/>
      <c r="K28" s="2"/>
      <c r="L28" s="2"/>
    </row>
    <row r="29" spans="1:12" x14ac:dyDescent="0.25">
      <c r="A29" s="1"/>
      <c r="B29" s="1"/>
      <c r="C29" s="1"/>
      <c r="D29" s="1"/>
      <c r="E29" s="1"/>
      <c r="F29" s="1"/>
      <c r="G29" s="1" t="s">
        <v>34</v>
      </c>
      <c r="H29" s="1"/>
      <c r="I29" s="2"/>
      <c r="J29" s="2"/>
      <c r="K29" s="2"/>
      <c r="L29" s="2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</row>
  </sheetData>
  <sortState ref="B10:D13">
    <sortCondition descending="1" ref="C10:C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OTP1</vt:lpstr>
      <vt:lpstr>OTP2</vt:lpstr>
      <vt:lpstr>OTP3</vt:lpstr>
      <vt:lpstr>OTP4</vt:lpstr>
      <vt:lpstr>OTP5</vt:lpstr>
      <vt:lpstr>OTP6</vt:lpstr>
      <vt:lpstr>OTP7</vt:lpstr>
      <vt:lpstr>OTP8</vt:lpstr>
      <vt:lpstr>OTP9</vt:lpstr>
      <vt:lpstr>OTP10</vt:lpstr>
      <vt:lpstr>OTP11</vt:lpstr>
      <vt:lpstr>OTP12</vt:lpstr>
      <vt:lpstr>OTP13</vt:lpstr>
      <vt:lpstr>OTP14</vt:lpstr>
      <vt:lpstr>OTP15</vt:lpstr>
      <vt:lpstr>OTP16</vt:lpstr>
      <vt:lpstr>OTP17</vt:lpstr>
      <vt:lpstr>OTP18</vt:lpstr>
      <vt:lpstr>OTP19</vt:lpstr>
      <vt:lpstr>OTP20</vt:lpstr>
      <vt:lpstr>OTP21</vt:lpstr>
      <vt:lpstr>OTP22</vt:lpstr>
      <vt:lpstr>OTP23</vt:lpstr>
      <vt:lpstr>OTP24</vt:lpstr>
      <vt:lpstr>OTP25</vt:lpstr>
      <vt:lpstr>OTP26</vt:lpstr>
      <vt:lpstr>OTP27</vt:lpstr>
      <vt:lpstr>OTP28</vt:lpstr>
      <vt:lpstr>OTP29</vt:lpstr>
      <vt:lpstr>OTP30</vt:lpstr>
    </vt:vector>
  </TitlesOfParts>
  <Company>University of Waikato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Douglas, Callum</dc:creator>
  <cp:lastModifiedBy>Douglas, Callum</cp:lastModifiedBy>
  <dcterms:created xsi:type="dcterms:W3CDTF">2018-03-15T22:18:16Z</dcterms:created>
  <dcterms:modified xsi:type="dcterms:W3CDTF">2019-02-20T20:47:05Z</dcterms:modified>
</cp:coreProperties>
</file>