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hilippa\Google Drive\aaTHESIS\appendices\geomechanical properties\Omokoroa OM1\"/>
    </mc:Choice>
  </mc:AlternateContent>
  <bookViews>
    <workbookView xWindow="-20" yWindow="-20" windowWidth="20750" windowHeight="12840" activeTab="2"/>
  </bookViews>
  <sheets>
    <sheet name="Malvern data" sheetId="1" r:id="rId1"/>
    <sheet name="Transposed" sheetId="2" r:id="rId2"/>
    <sheet name="Results" sheetId="3" r:id="rId3"/>
    <sheet name="PSA" sheetId="4" r:id="rId4"/>
  </sheets>
  <definedNames>
    <definedName name="__cpc1" localSheetId="3">#REF!</definedName>
    <definedName name="__cpc1">#REF!</definedName>
    <definedName name="__phi1" localSheetId="3">#REF!</definedName>
    <definedName name="__phi1">#REF!</definedName>
    <definedName name="__phi2" localSheetId="3">#REF!</definedName>
    <definedName name="__phi2">#REF!</definedName>
    <definedName name="_cpc1" localSheetId="3">PSA!$K$4</definedName>
    <definedName name="cum_pc" localSheetId="3">PSA!$K$4:$K$46</definedName>
    <definedName name="cum_pc">#REF!</definedName>
    <definedName name="Cutoff_phi">#REF!</definedName>
    <definedName name="Cutoff_wt" localSheetId="3">#REF!</definedName>
    <definedName name="Cutoff_wt">#REF!</definedName>
    <definedName name="Density" localSheetId="3">PSA!$D$2</definedName>
    <definedName name="density">#REF!</definedName>
    <definedName name="End_phi" localSheetId="3">PSA!$B$4</definedName>
    <definedName name="End_phi">#REF!</definedName>
    <definedName name="freq" localSheetId="3">PSA!$J$4:$J$42</definedName>
    <definedName name="freq">#REF!</definedName>
    <definedName name="Mean" localSheetId="3">PSA!#REF!</definedName>
    <definedName name="Mean">#REF!</definedName>
    <definedName name="phi_interval_1" localSheetId="3">PSA!$B$3</definedName>
    <definedName name="phi_interval_1">#REF!</definedName>
    <definedName name="phi_interval_2" localSheetId="3">PSA!#REF!</definedName>
    <definedName name="phi_interval_2">#REF!</definedName>
    <definedName name="phi_range" localSheetId="3">PSA!$G$4:$G$46</definedName>
    <definedName name="phi_range">#REF!</definedName>
    <definedName name="_xlnm.Print_Area" localSheetId="3">PSA!$H$1:$X$77</definedName>
    <definedName name="Sample_identification" localSheetId="3">PSA!$B$1</definedName>
    <definedName name="Sample_identification">#REF!</definedName>
    <definedName name="SD" localSheetId="3">PSA!#REF!</definedName>
    <definedName name="SD">#REF!</definedName>
    <definedName name="smaller" localSheetId="3">PSA!#REF!</definedName>
    <definedName name="smaller">#REF!</definedName>
    <definedName name="Total_pc" localSheetId="3">PSA!$J$41</definedName>
    <definedName name="Total_pc">#REF!</definedName>
    <definedName name="Total_weight" localSheetId="3">PSA!#REF!</definedName>
    <definedName name="Total_weight">#REF!</definedName>
    <definedName name="Total_Wt" localSheetId="3">PSA!$I$41</definedName>
    <definedName name="Total_Wt">#REF!</definedName>
    <definedName name="Volume" localSheetId="3">PSA!$D$3</definedName>
    <definedName name="Volume">#REF!</definedName>
  </definedNames>
  <calcPr calcId="152511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11" i="3" l="1"/>
  <c r="E11" i="3"/>
  <c r="D11" i="3"/>
  <c r="C11" i="3"/>
  <c r="F12" i="3"/>
  <c r="E12" i="3"/>
  <c r="D12" i="3"/>
  <c r="C12" i="3"/>
  <c r="B2" i="4"/>
  <c r="N8" i="4"/>
  <c r="D4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B43" i="4"/>
  <c r="B42" i="4"/>
  <c r="B41" i="4"/>
  <c r="B40" i="4"/>
  <c r="B39" i="4"/>
  <c r="F39" i="4"/>
  <c r="B38" i="4"/>
  <c r="F38" i="4"/>
  <c r="B37" i="4"/>
  <c r="F37" i="4"/>
  <c r="B36" i="4"/>
  <c r="F36" i="4"/>
  <c r="B35" i="4"/>
  <c r="F35" i="4"/>
  <c r="B34" i="4"/>
  <c r="F34" i="4"/>
  <c r="B33" i="4"/>
  <c r="F33" i="4"/>
  <c r="B32" i="4"/>
  <c r="F32" i="4"/>
  <c r="B31" i="4"/>
  <c r="F31" i="4"/>
  <c r="B30" i="4"/>
  <c r="F30" i="4"/>
  <c r="B29" i="4"/>
  <c r="F29" i="4"/>
  <c r="B28" i="4"/>
  <c r="F28" i="4"/>
  <c r="B27" i="4"/>
  <c r="F27" i="4"/>
  <c r="B26" i="4"/>
  <c r="F26" i="4"/>
  <c r="B25" i="4"/>
  <c r="F25" i="4"/>
  <c r="B24" i="4"/>
  <c r="F24" i="4"/>
  <c r="B23" i="4"/>
  <c r="F23" i="4"/>
  <c r="B22" i="4"/>
  <c r="F22" i="4"/>
  <c r="B21" i="4"/>
  <c r="F21" i="4"/>
  <c r="B20" i="4"/>
  <c r="F20" i="4"/>
  <c r="B19" i="4"/>
  <c r="F19" i="4"/>
  <c r="B18" i="4"/>
  <c r="F18" i="4"/>
  <c r="B17" i="4"/>
  <c r="F17" i="4"/>
  <c r="B16" i="4"/>
  <c r="F16" i="4"/>
  <c r="B15" i="4"/>
  <c r="F15" i="4"/>
  <c r="B14" i="4"/>
  <c r="F14" i="4"/>
  <c r="B13" i="4"/>
  <c r="F13" i="4"/>
  <c r="B12" i="4"/>
  <c r="F12" i="4"/>
  <c r="B11" i="4"/>
  <c r="F11" i="4"/>
  <c r="B10" i="4"/>
  <c r="F10" i="4"/>
  <c r="B9" i="4"/>
  <c r="F9" i="4"/>
  <c r="B8" i="4"/>
  <c r="F8" i="4"/>
  <c r="F7" i="4"/>
  <c r="F6" i="4"/>
  <c r="F5" i="4"/>
  <c r="F4" i="4"/>
  <c r="V40" i="2"/>
  <c r="V47" i="2"/>
  <c r="C48" i="4"/>
  <c r="V50" i="2"/>
  <c r="C10" i="4"/>
  <c r="D10" i="4" s="1"/>
  <c r="V51" i="2"/>
  <c r="C11" i="4"/>
  <c r="D11" i="4" s="1"/>
  <c r="V52" i="2"/>
  <c r="C12" i="4"/>
  <c r="D12" i="4" s="1"/>
  <c r="V53" i="2"/>
  <c r="C13" i="4"/>
  <c r="D13" i="4" s="1"/>
  <c r="V54" i="2"/>
  <c r="C14" i="4"/>
  <c r="D14" i="4" s="1"/>
  <c r="V55" i="2"/>
  <c r="C15" i="4"/>
  <c r="D15" i="4" s="1"/>
  <c r="V56" i="2"/>
  <c r="C16" i="4"/>
  <c r="H12" i="4" s="1"/>
  <c r="I12" i="4" s="1"/>
  <c r="V57" i="2"/>
  <c r="C17" i="4"/>
  <c r="D17" i="4" s="1"/>
  <c r="V58" i="2"/>
  <c r="C18" i="4"/>
  <c r="D18" i="4" s="1"/>
  <c r="V59" i="2"/>
  <c r="C19" i="4"/>
  <c r="D19" i="4" s="1"/>
  <c r="V60" i="2"/>
  <c r="C20" i="4"/>
  <c r="D20" i="4" s="1"/>
  <c r="V61" i="2"/>
  <c r="C21" i="4"/>
  <c r="D21" i="4" s="1"/>
  <c r="V62" i="2"/>
  <c r="C22" i="4"/>
  <c r="D22" i="4" s="1"/>
  <c r="V63" i="2"/>
  <c r="C23" i="4"/>
  <c r="H19" i="4" s="1"/>
  <c r="I19" i="4" s="1"/>
  <c r="D23" i="4"/>
  <c r="V64" i="2"/>
  <c r="C24" i="4"/>
  <c r="H21" i="4" s="1"/>
  <c r="I21" i="4" s="1"/>
  <c r="V65" i="2"/>
  <c r="C25" i="4"/>
  <c r="D25" i="4" s="1"/>
  <c r="V66" i="2"/>
  <c r="C26" i="4"/>
  <c r="D26" i="4" s="1"/>
  <c r="V67" i="2"/>
  <c r="C27" i="4"/>
  <c r="D27" i="4" s="1"/>
  <c r="V68" i="2"/>
  <c r="C28" i="4"/>
  <c r="D28" i="4" s="1"/>
  <c r="V69" i="2"/>
  <c r="C29" i="4"/>
  <c r="D29" i="4" s="1"/>
  <c r="V70" i="2"/>
  <c r="C30" i="4"/>
  <c r="D30" i="4" s="1"/>
  <c r="V71" i="2"/>
  <c r="C31" i="4"/>
  <c r="H27" i="4" s="1"/>
  <c r="I27" i="4" s="1"/>
  <c r="V72" i="2"/>
  <c r="C32" i="4"/>
  <c r="D32" i="4" s="1"/>
  <c r="V73" i="2"/>
  <c r="C33" i="4"/>
  <c r="D33" i="4" s="1"/>
  <c r="V74" i="2"/>
  <c r="C34" i="4"/>
  <c r="D34" i="4" s="1"/>
  <c r="V75" i="2"/>
  <c r="C35" i="4"/>
  <c r="D35" i="4" s="1"/>
  <c r="V76" i="2"/>
  <c r="C36" i="4"/>
  <c r="D36" i="4" s="1"/>
  <c r="V77" i="2"/>
  <c r="C37" i="4"/>
  <c r="D37" i="4" s="1"/>
  <c r="V78" i="2"/>
  <c r="C38" i="4"/>
  <c r="D38" i="4" s="1"/>
  <c r="V79" i="2"/>
  <c r="C39" i="4"/>
  <c r="D39" i="4" s="1"/>
  <c r="V80" i="2"/>
  <c r="C40" i="4"/>
  <c r="D40" i="4" s="1"/>
  <c r="V81" i="2"/>
  <c r="C41" i="4"/>
  <c r="D41" i="4" s="1"/>
  <c r="V82" i="2"/>
  <c r="C42" i="4"/>
  <c r="D42" i="4" s="1"/>
  <c r="V83" i="2"/>
  <c r="C43" i="4"/>
  <c r="D43" i="4" s="1"/>
  <c r="V48" i="2"/>
  <c r="C8" i="4"/>
  <c r="D8" i="4" s="1"/>
  <c r="V49" i="2"/>
  <c r="C9" i="4"/>
  <c r="H6" i="4" s="1"/>
  <c r="I6" i="4" s="1"/>
  <c r="H11" i="4"/>
  <c r="I11" i="4" s="1"/>
  <c r="H14" i="4"/>
  <c r="I14" i="4" s="1"/>
  <c r="B4" i="4"/>
  <c r="N40" i="2"/>
  <c r="O40" i="2"/>
  <c r="P40" i="2"/>
  <c r="Q40" i="2"/>
  <c r="R40" i="2"/>
  <c r="S40" i="2"/>
  <c r="T40" i="2"/>
  <c r="U40" i="2"/>
  <c r="N42" i="2"/>
  <c r="N41" i="2"/>
  <c r="O42" i="2"/>
  <c r="O41" i="2"/>
  <c r="P42" i="2"/>
  <c r="P41" i="2"/>
  <c r="Q42" i="2"/>
  <c r="Q41" i="2"/>
  <c r="R42" i="2"/>
  <c r="R41" i="2"/>
  <c r="S42" i="2"/>
  <c r="S41" i="2"/>
  <c r="T42" i="2"/>
  <c r="T41" i="2"/>
  <c r="U42" i="2"/>
  <c r="U41" i="2"/>
  <c r="V42" i="2"/>
  <c r="V41" i="2"/>
  <c r="N44" i="2"/>
  <c r="N43" i="2"/>
  <c r="O44" i="2"/>
  <c r="O43" i="2"/>
  <c r="P44" i="2"/>
  <c r="P43" i="2"/>
  <c r="Q44" i="2"/>
  <c r="Q43" i="2"/>
  <c r="R44" i="2"/>
  <c r="R43" i="2"/>
  <c r="S44" i="2"/>
  <c r="S43" i="2"/>
  <c r="T44" i="2"/>
  <c r="T43" i="2"/>
  <c r="U44" i="2"/>
  <c r="U43" i="2"/>
  <c r="V44" i="2"/>
  <c r="V43" i="2"/>
  <c r="N47" i="2"/>
  <c r="O47" i="2"/>
  <c r="P47" i="2"/>
  <c r="Q47" i="2"/>
  <c r="R47" i="2"/>
  <c r="S47" i="2"/>
  <c r="T47" i="2"/>
  <c r="U47" i="2"/>
  <c r="N48" i="2"/>
  <c r="O48" i="2"/>
  <c r="P48" i="2"/>
  <c r="Q48" i="2"/>
  <c r="R48" i="2"/>
  <c r="S48" i="2"/>
  <c r="T48" i="2"/>
  <c r="U48" i="2"/>
  <c r="N49" i="2"/>
  <c r="O49" i="2"/>
  <c r="P49" i="2"/>
  <c r="Q49" i="2"/>
  <c r="R49" i="2"/>
  <c r="S49" i="2"/>
  <c r="T49" i="2"/>
  <c r="U49" i="2"/>
  <c r="N50" i="2"/>
  <c r="O50" i="2"/>
  <c r="P50" i="2"/>
  <c r="Q50" i="2"/>
  <c r="R50" i="2"/>
  <c r="S50" i="2"/>
  <c r="T50" i="2"/>
  <c r="U50" i="2"/>
  <c r="N51" i="2"/>
  <c r="O51" i="2"/>
  <c r="P51" i="2"/>
  <c r="Q51" i="2"/>
  <c r="R51" i="2"/>
  <c r="S51" i="2"/>
  <c r="T51" i="2"/>
  <c r="U51" i="2"/>
  <c r="N52" i="2"/>
  <c r="O52" i="2"/>
  <c r="P52" i="2"/>
  <c r="Q52" i="2"/>
  <c r="R52" i="2"/>
  <c r="S52" i="2"/>
  <c r="T52" i="2"/>
  <c r="U52" i="2"/>
  <c r="N53" i="2"/>
  <c r="O53" i="2"/>
  <c r="P53" i="2"/>
  <c r="Q53" i="2"/>
  <c r="R53" i="2"/>
  <c r="S53" i="2"/>
  <c r="T53" i="2"/>
  <c r="U53" i="2"/>
  <c r="N54" i="2"/>
  <c r="O54" i="2"/>
  <c r="P54" i="2"/>
  <c r="Q54" i="2"/>
  <c r="R54" i="2"/>
  <c r="S54" i="2"/>
  <c r="T54" i="2"/>
  <c r="U54" i="2"/>
  <c r="N55" i="2"/>
  <c r="O55" i="2"/>
  <c r="P55" i="2"/>
  <c r="Q55" i="2"/>
  <c r="R55" i="2"/>
  <c r="S55" i="2"/>
  <c r="T55" i="2"/>
  <c r="U55" i="2"/>
  <c r="N56" i="2"/>
  <c r="O56" i="2"/>
  <c r="P56" i="2"/>
  <c r="Q56" i="2"/>
  <c r="R56" i="2"/>
  <c r="S56" i="2"/>
  <c r="T56" i="2"/>
  <c r="U56" i="2"/>
  <c r="N57" i="2"/>
  <c r="O57" i="2"/>
  <c r="P57" i="2"/>
  <c r="Q57" i="2"/>
  <c r="R57" i="2"/>
  <c r="S57" i="2"/>
  <c r="T57" i="2"/>
  <c r="U57" i="2"/>
  <c r="N58" i="2"/>
  <c r="O58" i="2"/>
  <c r="P58" i="2"/>
  <c r="Q58" i="2"/>
  <c r="R58" i="2"/>
  <c r="S58" i="2"/>
  <c r="T58" i="2"/>
  <c r="U58" i="2"/>
  <c r="N59" i="2"/>
  <c r="O59" i="2"/>
  <c r="P59" i="2"/>
  <c r="Q59" i="2"/>
  <c r="R59" i="2"/>
  <c r="S59" i="2"/>
  <c r="T59" i="2"/>
  <c r="U59" i="2"/>
  <c r="N60" i="2"/>
  <c r="O60" i="2"/>
  <c r="P60" i="2"/>
  <c r="Q60" i="2"/>
  <c r="R60" i="2"/>
  <c r="S60" i="2"/>
  <c r="T60" i="2"/>
  <c r="U60" i="2"/>
  <c r="N61" i="2"/>
  <c r="O61" i="2"/>
  <c r="P61" i="2"/>
  <c r="Q61" i="2"/>
  <c r="R61" i="2"/>
  <c r="S61" i="2"/>
  <c r="T61" i="2"/>
  <c r="U61" i="2"/>
  <c r="N62" i="2"/>
  <c r="O62" i="2"/>
  <c r="P62" i="2"/>
  <c r="Q62" i="2"/>
  <c r="R62" i="2"/>
  <c r="S62" i="2"/>
  <c r="T62" i="2"/>
  <c r="U62" i="2"/>
  <c r="N63" i="2"/>
  <c r="O63" i="2"/>
  <c r="P63" i="2"/>
  <c r="Q63" i="2"/>
  <c r="R63" i="2"/>
  <c r="S63" i="2"/>
  <c r="T63" i="2"/>
  <c r="U63" i="2"/>
  <c r="N64" i="2"/>
  <c r="O64" i="2"/>
  <c r="P64" i="2"/>
  <c r="Q64" i="2"/>
  <c r="R64" i="2"/>
  <c r="S64" i="2"/>
  <c r="T64" i="2"/>
  <c r="U64" i="2"/>
  <c r="N65" i="2"/>
  <c r="O65" i="2"/>
  <c r="P65" i="2"/>
  <c r="Q65" i="2"/>
  <c r="R65" i="2"/>
  <c r="S65" i="2"/>
  <c r="T65" i="2"/>
  <c r="U65" i="2"/>
  <c r="N66" i="2"/>
  <c r="O66" i="2"/>
  <c r="P66" i="2"/>
  <c r="Q66" i="2"/>
  <c r="R66" i="2"/>
  <c r="S66" i="2"/>
  <c r="T66" i="2"/>
  <c r="U66" i="2"/>
  <c r="N67" i="2"/>
  <c r="O67" i="2"/>
  <c r="P67" i="2"/>
  <c r="Q67" i="2"/>
  <c r="R67" i="2"/>
  <c r="S67" i="2"/>
  <c r="T67" i="2"/>
  <c r="U67" i="2"/>
  <c r="N68" i="2"/>
  <c r="O68" i="2"/>
  <c r="P68" i="2"/>
  <c r="Q68" i="2"/>
  <c r="R68" i="2"/>
  <c r="S68" i="2"/>
  <c r="T68" i="2"/>
  <c r="U68" i="2"/>
  <c r="N69" i="2"/>
  <c r="O69" i="2"/>
  <c r="P69" i="2"/>
  <c r="Q69" i="2"/>
  <c r="R69" i="2"/>
  <c r="S69" i="2"/>
  <c r="T69" i="2"/>
  <c r="U69" i="2"/>
  <c r="N70" i="2"/>
  <c r="O70" i="2"/>
  <c r="P70" i="2"/>
  <c r="Q70" i="2"/>
  <c r="R70" i="2"/>
  <c r="S70" i="2"/>
  <c r="T70" i="2"/>
  <c r="U70" i="2"/>
  <c r="N71" i="2"/>
  <c r="O71" i="2"/>
  <c r="P71" i="2"/>
  <c r="Q71" i="2"/>
  <c r="R71" i="2"/>
  <c r="S71" i="2"/>
  <c r="T71" i="2"/>
  <c r="U71" i="2"/>
  <c r="N72" i="2"/>
  <c r="O72" i="2"/>
  <c r="P72" i="2"/>
  <c r="Q72" i="2"/>
  <c r="R72" i="2"/>
  <c r="S72" i="2"/>
  <c r="T72" i="2"/>
  <c r="U72" i="2"/>
  <c r="N73" i="2"/>
  <c r="O73" i="2"/>
  <c r="P73" i="2"/>
  <c r="Q73" i="2"/>
  <c r="R73" i="2"/>
  <c r="S73" i="2"/>
  <c r="T73" i="2"/>
  <c r="U73" i="2"/>
  <c r="N74" i="2"/>
  <c r="O74" i="2"/>
  <c r="P74" i="2"/>
  <c r="Q74" i="2"/>
  <c r="R74" i="2"/>
  <c r="S74" i="2"/>
  <c r="T74" i="2"/>
  <c r="U74" i="2"/>
  <c r="N75" i="2"/>
  <c r="O75" i="2"/>
  <c r="P75" i="2"/>
  <c r="Q75" i="2"/>
  <c r="R75" i="2"/>
  <c r="S75" i="2"/>
  <c r="T75" i="2"/>
  <c r="U75" i="2"/>
  <c r="N76" i="2"/>
  <c r="O76" i="2"/>
  <c r="P76" i="2"/>
  <c r="Q76" i="2"/>
  <c r="R76" i="2"/>
  <c r="S76" i="2"/>
  <c r="T76" i="2"/>
  <c r="U76" i="2"/>
  <c r="N77" i="2"/>
  <c r="O77" i="2"/>
  <c r="P77" i="2"/>
  <c r="Q77" i="2"/>
  <c r="R77" i="2"/>
  <c r="S77" i="2"/>
  <c r="T77" i="2"/>
  <c r="U77" i="2"/>
  <c r="N78" i="2"/>
  <c r="O78" i="2"/>
  <c r="P78" i="2"/>
  <c r="Q78" i="2"/>
  <c r="R78" i="2"/>
  <c r="S78" i="2"/>
  <c r="T78" i="2"/>
  <c r="U78" i="2"/>
  <c r="N79" i="2"/>
  <c r="O79" i="2"/>
  <c r="P79" i="2"/>
  <c r="Q79" i="2"/>
  <c r="R79" i="2"/>
  <c r="S79" i="2"/>
  <c r="T79" i="2"/>
  <c r="U79" i="2"/>
  <c r="N80" i="2"/>
  <c r="O80" i="2"/>
  <c r="P80" i="2"/>
  <c r="Q80" i="2"/>
  <c r="R80" i="2"/>
  <c r="S80" i="2"/>
  <c r="T80" i="2"/>
  <c r="U80" i="2"/>
  <c r="N81" i="2"/>
  <c r="O81" i="2"/>
  <c r="P81" i="2"/>
  <c r="Q81" i="2"/>
  <c r="R81" i="2"/>
  <c r="S81" i="2"/>
  <c r="T81" i="2"/>
  <c r="U81" i="2"/>
  <c r="N82" i="2"/>
  <c r="O82" i="2"/>
  <c r="P82" i="2"/>
  <c r="Q82" i="2"/>
  <c r="R82" i="2"/>
  <c r="S82" i="2"/>
  <c r="T82" i="2"/>
  <c r="U82" i="2"/>
  <c r="N83" i="2"/>
  <c r="O83" i="2"/>
  <c r="P83" i="2"/>
  <c r="Q83" i="2"/>
  <c r="R83" i="2"/>
  <c r="S83" i="2"/>
  <c r="T83" i="2"/>
  <c r="U83" i="2"/>
  <c r="N84" i="2"/>
  <c r="O84" i="2"/>
  <c r="P84" i="2"/>
  <c r="Q84" i="2"/>
  <c r="R84" i="2"/>
  <c r="S84" i="2"/>
  <c r="T84" i="2"/>
  <c r="U84" i="2"/>
  <c r="V84" i="2"/>
  <c r="E40" i="2"/>
  <c r="E47" i="2"/>
  <c r="F40" i="2"/>
  <c r="F47" i="2"/>
  <c r="G40" i="2"/>
  <c r="G47" i="2"/>
  <c r="H40" i="2"/>
  <c r="H47" i="2"/>
  <c r="I40" i="2"/>
  <c r="I47" i="2"/>
  <c r="J40" i="2"/>
  <c r="J47" i="2"/>
  <c r="K40" i="2"/>
  <c r="K47" i="2"/>
  <c r="L40" i="2"/>
  <c r="L47" i="2"/>
  <c r="M40" i="2"/>
  <c r="M47" i="2"/>
  <c r="D48" i="2"/>
  <c r="E48" i="2"/>
  <c r="F48" i="2"/>
  <c r="G48" i="2"/>
  <c r="H48" i="2"/>
  <c r="I48" i="2"/>
  <c r="J48" i="2"/>
  <c r="K48" i="2"/>
  <c r="L48" i="2"/>
  <c r="M48" i="2"/>
  <c r="D49" i="2"/>
  <c r="E49" i="2"/>
  <c r="F49" i="2"/>
  <c r="G49" i="2"/>
  <c r="H49" i="2"/>
  <c r="I49" i="2"/>
  <c r="J49" i="2"/>
  <c r="K49" i="2"/>
  <c r="L49" i="2"/>
  <c r="M49" i="2"/>
  <c r="D50" i="2"/>
  <c r="E50" i="2"/>
  <c r="F50" i="2"/>
  <c r="G50" i="2"/>
  <c r="H50" i="2"/>
  <c r="I50" i="2"/>
  <c r="J50" i="2"/>
  <c r="K50" i="2"/>
  <c r="L50" i="2"/>
  <c r="M50" i="2"/>
  <c r="D51" i="2"/>
  <c r="E51" i="2"/>
  <c r="F51" i="2"/>
  <c r="G51" i="2"/>
  <c r="H51" i="2"/>
  <c r="I51" i="2"/>
  <c r="J51" i="2"/>
  <c r="K51" i="2"/>
  <c r="L51" i="2"/>
  <c r="M51" i="2"/>
  <c r="D52" i="2"/>
  <c r="E52" i="2"/>
  <c r="F52" i="2"/>
  <c r="G52" i="2"/>
  <c r="H52" i="2"/>
  <c r="I52" i="2"/>
  <c r="J52" i="2"/>
  <c r="K52" i="2"/>
  <c r="L52" i="2"/>
  <c r="M52" i="2"/>
  <c r="D53" i="2"/>
  <c r="E53" i="2"/>
  <c r="F53" i="2"/>
  <c r="G53" i="2"/>
  <c r="H53" i="2"/>
  <c r="I53" i="2"/>
  <c r="J53" i="2"/>
  <c r="K53" i="2"/>
  <c r="L53" i="2"/>
  <c r="M53" i="2"/>
  <c r="D54" i="2"/>
  <c r="E54" i="2"/>
  <c r="F54" i="2"/>
  <c r="G54" i="2"/>
  <c r="H54" i="2"/>
  <c r="I54" i="2"/>
  <c r="J54" i="2"/>
  <c r="K54" i="2"/>
  <c r="L54" i="2"/>
  <c r="M54" i="2"/>
  <c r="D55" i="2"/>
  <c r="E55" i="2"/>
  <c r="F55" i="2"/>
  <c r="G55" i="2"/>
  <c r="H55" i="2"/>
  <c r="I55" i="2"/>
  <c r="J55" i="2"/>
  <c r="K55" i="2"/>
  <c r="L55" i="2"/>
  <c r="M55" i="2"/>
  <c r="D56" i="2"/>
  <c r="E56" i="2"/>
  <c r="F56" i="2"/>
  <c r="G56" i="2"/>
  <c r="H56" i="2"/>
  <c r="I56" i="2"/>
  <c r="J56" i="2"/>
  <c r="K56" i="2"/>
  <c r="L56" i="2"/>
  <c r="M56" i="2"/>
  <c r="D57" i="2"/>
  <c r="E57" i="2"/>
  <c r="F57" i="2"/>
  <c r="G57" i="2"/>
  <c r="H57" i="2"/>
  <c r="I57" i="2"/>
  <c r="J57" i="2"/>
  <c r="K57" i="2"/>
  <c r="L57" i="2"/>
  <c r="M57" i="2"/>
  <c r="D58" i="2"/>
  <c r="E58" i="2"/>
  <c r="F58" i="2"/>
  <c r="G58" i="2"/>
  <c r="H58" i="2"/>
  <c r="I58" i="2"/>
  <c r="J58" i="2"/>
  <c r="K58" i="2"/>
  <c r="L58" i="2"/>
  <c r="M58" i="2"/>
  <c r="D59" i="2"/>
  <c r="E59" i="2"/>
  <c r="F59" i="2"/>
  <c r="G59" i="2"/>
  <c r="H59" i="2"/>
  <c r="I59" i="2"/>
  <c r="J59" i="2"/>
  <c r="K59" i="2"/>
  <c r="L59" i="2"/>
  <c r="M59" i="2"/>
  <c r="D60" i="2"/>
  <c r="E60" i="2"/>
  <c r="F60" i="2"/>
  <c r="G60" i="2"/>
  <c r="H60" i="2"/>
  <c r="I60" i="2"/>
  <c r="J60" i="2"/>
  <c r="K60" i="2"/>
  <c r="L60" i="2"/>
  <c r="M60" i="2"/>
  <c r="D61" i="2"/>
  <c r="E61" i="2"/>
  <c r="F61" i="2"/>
  <c r="G61" i="2"/>
  <c r="H61" i="2"/>
  <c r="I61" i="2"/>
  <c r="J61" i="2"/>
  <c r="K61" i="2"/>
  <c r="L61" i="2"/>
  <c r="M61" i="2"/>
  <c r="D62" i="2"/>
  <c r="E62" i="2"/>
  <c r="F62" i="2"/>
  <c r="G62" i="2"/>
  <c r="H62" i="2"/>
  <c r="I62" i="2"/>
  <c r="J62" i="2"/>
  <c r="K62" i="2"/>
  <c r="L62" i="2"/>
  <c r="M62" i="2"/>
  <c r="D63" i="2"/>
  <c r="E63" i="2"/>
  <c r="F63" i="2"/>
  <c r="G63" i="2"/>
  <c r="H63" i="2"/>
  <c r="I63" i="2"/>
  <c r="J63" i="2"/>
  <c r="K63" i="2"/>
  <c r="L63" i="2"/>
  <c r="M63" i="2"/>
  <c r="D64" i="2"/>
  <c r="E64" i="2"/>
  <c r="F64" i="2"/>
  <c r="G64" i="2"/>
  <c r="H64" i="2"/>
  <c r="I64" i="2"/>
  <c r="J64" i="2"/>
  <c r="K64" i="2"/>
  <c r="L64" i="2"/>
  <c r="M64" i="2"/>
  <c r="D65" i="2"/>
  <c r="E65" i="2"/>
  <c r="F65" i="2"/>
  <c r="G65" i="2"/>
  <c r="H65" i="2"/>
  <c r="I65" i="2"/>
  <c r="J65" i="2"/>
  <c r="K65" i="2"/>
  <c r="L65" i="2"/>
  <c r="M65" i="2"/>
  <c r="D66" i="2"/>
  <c r="E66" i="2"/>
  <c r="F66" i="2"/>
  <c r="G66" i="2"/>
  <c r="H66" i="2"/>
  <c r="I66" i="2"/>
  <c r="J66" i="2"/>
  <c r="K66" i="2"/>
  <c r="L66" i="2"/>
  <c r="M66" i="2"/>
  <c r="D67" i="2"/>
  <c r="E67" i="2"/>
  <c r="F67" i="2"/>
  <c r="G67" i="2"/>
  <c r="H67" i="2"/>
  <c r="I67" i="2"/>
  <c r="J67" i="2"/>
  <c r="K67" i="2"/>
  <c r="L67" i="2"/>
  <c r="M67" i="2"/>
  <c r="D68" i="2"/>
  <c r="E68" i="2"/>
  <c r="F68" i="2"/>
  <c r="G68" i="2"/>
  <c r="H68" i="2"/>
  <c r="I68" i="2"/>
  <c r="J68" i="2"/>
  <c r="K68" i="2"/>
  <c r="L68" i="2"/>
  <c r="M68" i="2"/>
  <c r="D69" i="2"/>
  <c r="E69" i="2"/>
  <c r="F69" i="2"/>
  <c r="G69" i="2"/>
  <c r="H69" i="2"/>
  <c r="I69" i="2"/>
  <c r="J69" i="2"/>
  <c r="K69" i="2"/>
  <c r="L69" i="2"/>
  <c r="M69" i="2"/>
  <c r="D70" i="2"/>
  <c r="E70" i="2"/>
  <c r="F70" i="2"/>
  <c r="G70" i="2"/>
  <c r="H70" i="2"/>
  <c r="I70" i="2"/>
  <c r="J70" i="2"/>
  <c r="K70" i="2"/>
  <c r="L70" i="2"/>
  <c r="M70" i="2"/>
  <c r="D71" i="2"/>
  <c r="E71" i="2"/>
  <c r="F71" i="2"/>
  <c r="G71" i="2"/>
  <c r="H71" i="2"/>
  <c r="I71" i="2"/>
  <c r="J71" i="2"/>
  <c r="K71" i="2"/>
  <c r="L71" i="2"/>
  <c r="M71" i="2"/>
  <c r="D72" i="2"/>
  <c r="E72" i="2"/>
  <c r="F72" i="2"/>
  <c r="G72" i="2"/>
  <c r="H72" i="2"/>
  <c r="I72" i="2"/>
  <c r="J72" i="2"/>
  <c r="K72" i="2"/>
  <c r="L72" i="2"/>
  <c r="M72" i="2"/>
  <c r="D73" i="2"/>
  <c r="E73" i="2"/>
  <c r="F73" i="2"/>
  <c r="G73" i="2"/>
  <c r="H73" i="2"/>
  <c r="I73" i="2"/>
  <c r="J73" i="2"/>
  <c r="K73" i="2"/>
  <c r="L73" i="2"/>
  <c r="M73" i="2"/>
  <c r="D74" i="2"/>
  <c r="E74" i="2"/>
  <c r="F74" i="2"/>
  <c r="G74" i="2"/>
  <c r="H74" i="2"/>
  <c r="I74" i="2"/>
  <c r="J74" i="2"/>
  <c r="K74" i="2"/>
  <c r="L74" i="2"/>
  <c r="M74" i="2"/>
  <c r="D75" i="2"/>
  <c r="E75" i="2"/>
  <c r="F75" i="2"/>
  <c r="G75" i="2"/>
  <c r="H75" i="2"/>
  <c r="I75" i="2"/>
  <c r="J75" i="2"/>
  <c r="K75" i="2"/>
  <c r="L75" i="2"/>
  <c r="M75" i="2"/>
  <c r="D76" i="2"/>
  <c r="E76" i="2"/>
  <c r="F76" i="2"/>
  <c r="G76" i="2"/>
  <c r="H76" i="2"/>
  <c r="I76" i="2"/>
  <c r="J76" i="2"/>
  <c r="K76" i="2"/>
  <c r="L76" i="2"/>
  <c r="M76" i="2"/>
  <c r="D77" i="2"/>
  <c r="E77" i="2"/>
  <c r="F77" i="2"/>
  <c r="G77" i="2"/>
  <c r="H77" i="2"/>
  <c r="I77" i="2"/>
  <c r="J77" i="2"/>
  <c r="K77" i="2"/>
  <c r="L77" i="2"/>
  <c r="M77" i="2"/>
  <c r="D78" i="2"/>
  <c r="E78" i="2"/>
  <c r="F78" i="2"/>
  <c r="G78" i="2"/>
  <c r="H78" i="2"/>
  <c r="I78" i="2"/>
  <c r="J78" i="2"/>
  <c r="K78" i="2"/>
  <c r="L78" i="2"/>
  <c r="M78" i="2"/>
  <c r="D79" i="2"/>
  <c r="E79" i="2"/>
  <c r="F79" i="2"/>
  <c r="G79" i="2"/>
  <c r="H79" i="2"/>
  <c r="I79" i="2"/>
  <c r="J79" i="2"/>
  <c r="K79" i="2"/>
  <c r="L79" i="2"/>
  <c r="M79" i="2"/>
  <c r="D80" i="2"/>
  <c r="E80" i="2"/>
  <c r="F80" i="2"/>
  <c r="G80" i="2"/>
  <c r="H80" i="2"/>
  <c r="I80" i="2"/>
  <c r="J80" i="2"/>
  <c r="K80" i="2"/>
  <c r="L80" i="2"/>
  <c r="M80" i="2"/>
  <c r="D81" i="2"/>
  <c r="E81" i="2"/>
  <c r="F81" i="2"/>
  <c r="G81" i="2"/>
  <c r="H81" i="2"/>
  <c r="I81" i="2"/>
  <c r="J81" i="2"/>
  <c r="K81" i="2"/>
  <c r="L81" i="2"/>
  <c r="M81" i="2"/>
  <c r="D82" i="2"/>
  <c r="E82" i="2"/>
  <c r="F82" i="2"/>
  <c r="G82" i="2"/>
  <c r="H82" i="2"/>
  <c r="I82" i="2"/>
  <c r="J82" i="2"/>
  <c r="K82" i="2"/>
  <c r="L82" i="2"/>
  <c r="M82" i="2"/>
  <c r="D83" i="2"/>
  <c r="E83" i="2"/>
  <c r="F83" i="2"/>
  <c r="G83" i="2"/>
  <c r="H83" i="2"/>
  <c r="I83" i="2"/>
  <c r="J83" i="2"/>
  <c r="K83" i="2"/>
  <c r="L83" i="2"/>
  <c r="M83" i="2"/>
  <c r="D84" i="2"/>
  <c r="E84" i="2"/>
  <c r="F84" i="2"/>
  <c r="G84" i="2"/>
  <c r="H84" i="2"/>
  <c r="I84" i="2"/>
  <c r="J84" i="2"/>
  <c r="K84" i="2"/>
  <c r="L84" i="2"/>
  <c r="M84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48" i="2"/>
  <c r="D40" i="2"/>
  <c r="D42" i="2"/>
  <c r="D41" i="2"/>
  <c r="E42" i="2"/>
  <c r="E41" i="2"/>
  <c r="F42" i="2"/>
  <c r="F41" i="2"/>
  <c r="G42" i="2"/>
  <c r="G41" i="2"/>
  <c r="H42" i="2"/>
  <c r="H41" i="2"/>
  <c r="I42" i="2"/>
  <c r="I41" i="2"/>
  <c r="J42" i="2"/>
  <c r="J41" i="2"/>
  <c r="K42" i="2"/>
  <c r="K41" i="2"/>
  <c r="L42" i="2"/>
  <c r="L41" i="2"/>
  <c r="M42" i="2"/>
  <c r="M41" i="2"/>
  <c r="D44" i="2"/>
  <c r="D43" i="2"/>
  <c r="E44" i="2"/>
  <c r="E43" i="2"/>
  <c r="F44" i="2"/>
  <c r="F43" i="2"/>
  <c r="G44" i="2"/>
  <c r="G43" i="2"/>
  <c r="H44" i="2"/>
  <c r="H43" i="2"/>
  <c r="I44" i="2"/>
  <c r="I43" i="2"/>
  <c r="J44" i="2"/>
  <c r="J43" i="2"/>
  <c r="K44" i="2"/>
  <c r="K43" i="2"/>
  <c r="L44" i="2"/>
  <c r="L43" i="2"/>
  <c r="M44" i="2"/>
  <c r="M43" i="2"/>
  <c r="C42" i="2"/>
  <c r="C44" i="2"/>
  <c r="C43" i="2"/>
  <c r="C40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2" i="2"/>
  <c r="A3" i="2"/>
  <c r="C47" i="2"/>
  <c r="D47" i="2"/>
  <c r="C41" i="2"/>
  <c r="H20" i="4" l="1"/>
  <c r="I20" i="4" s="1"/>
  <c r="H29" i="4"/>
  <c r="I29" i="4" s="1"/>
  <c r="D16" i="4"/>
  <c r="D9" i="4"/>
  <c r="D24" i="4"/>
  <c r="H34" i="4"/>
  <c r="H30" i="4"/>
  <c r="I30" i="4" s="1"/>
  <c r="H28" i="4"/>
  <c r="I28" i="4" s="1"/>
  <c r="H18" i="4"/>
  <c r="I18" i="4" s="1"/>
  <c r="H25" i="4"/>
  <c r="I25" i="4" s="1"/>
  <c r="H36" i="4"/>
  <c r="H4" i="4"/>
  <c r="I4" i="4" s="1"/>
  <c r="H32" i="4"/>
  <c r="H16" i="4"/>
  <c r="I16" i="4" s="1"/>
  <c r="H39" i="4"/>
  <c r="H26" i="4"/>
  <c r="I26" i="4" s="1"/>
  <c r="H15" i="4"/>
  <c r="I15" i="4" s="1"/>
  <c r="H38" i="4"/>
  <c r="H22" i="4"/>
  <c r="I22" i="4" s="1"/>
  <c r="H13" i="4"/>
  <c r="I13" i="4" s="1"/>
  <c r="D31" i="4"/>
  <c r="H8" i="4"/>
  <c r="I8" i="4" s="1"/>
  <c r="H10" i="4"/>
  <c r="I10" i="4" s="1"/>
  <c r="H35" i="4"/>
  <c r="I35" i="4" s="1"/>
  <c r="H7" i="4"/>
  <c r="I7" i="4" s="1"/>
  <c r="H37" i="4"/>
  <c r="H24" i="4"/>
  <c r="I24" i="4" s="1"/>
  <c r="H31" i="4"/>
  <c r="H23" i="4"/>
  <c r="I23" i="4" s="1"/>
  <c r="H33" i="4"/>
  <c r="H17" i="4"/>
  <c r="I17" i="4" s="1"/>
  <c r="H9" i="4"/>
  <c r="I9" i="4" s="1"/>
  <c r="H5" i="4"/>
  <c r="I5" i="4" s="1"/>
  <c r="D45" i="4" l="1"/>
  <c r="I31" i="4"/>
  <c r="I39" i="4"/>
  <c r="I33" i="4"/>
  <c r="I37" i="4"/>
  <c r="I38" i="4"/>
  <c r="I36" i="4"/>
  <c r="I32" i="4"/>
  <c r="I34" i="4"/>
  <c r="I41" i="4" l="1"/>
  <c r="J33" i="4" s="1"/>
  <c r="J37" i="4" l="1"/>
  <c r="J25" i="4"/>
  <c r="J39" i="4"/>
  <c r="J7" i="4"/>
  <c r="L7" i="4" s="1"/>
  <c r="M7" i="4" s="1"/>
  <c r="J36" i="4"/>
  <c r="L36" i="4" s="1"/>
  <c r="M36" i="4" s="1"/>
  <c r="J29" i="4"/>
  <c r="L30" i="4" s="1"/>
  <c r="M30" i="4" s="1"/>
  <c r="J24" i="4"/>
  <c r="L25" i="4" s="1"/>
  <c r="M25" i="4" s="1"/>
  <c r="J32" i="4"/>
  <c r="L33" i="4" s="1"/>
  <c r="M33" i="4" s="1"/>
  <c r="J4" i="4"/>
  <c r="J23" i="4"/>
  <c r="J22" i="4"/>
  <c r="J38" i="4"/>
  <c r="J10" i="4"/>
  <c r="J14" i="4"/>
  <c r="J15" i="4"/>
  <c r="J17" i="4"/>
  <c r="L16" i="4" s="1"/>
  <c r="M16" i="4" s="1"/>
  <c r="J12" i="4"/>
  <c r="J20" i="4"/>
  <c r="J26" i="4"/>
  <c r="J18" i="4"/>
  <c r="J35" i="4"/>
  <c r="L35" i="4" s="1"/>
  <c r="M35" i="4" s="1"/>
  <c r="J31" i="4"/>
  <c r="J27" i="4"/>
  <c r="L27" i="4" s="1"/>
  <c r="M27" i="4" s="1"/>
  <c r="J13" i="4"/>
  <c r="L13" i="4" s="1"/>
  <c r="M13" i="4" s="1"/>
  <c r="J8" i="4"/>
  <c r="J6" i="4"/>
  <c r="J30" i="4"/>
  <c r="J19" i="4"/>
  <c r="J11" i="4"/>
  <c r="J9" i="4"/>
  <c r="L9" i="4" s="1"/>
  <c r="M9" i="4" s="1"/>
  <c r="J34" i="4"/>
  <c r="L34" i="4" s="1"/>
  <c r="M34" i="4" s="1"/>
  <c r="J21" i="4"/>
  <c r="L21" i="4" s="1"/>
  <c r="M21" i="4" s="1"/>
  <c r="J28" i="4"/>
  <c r="J16" i="4"/>
  <c r="J5" i="4"/>
  <c r="J41" i="4" s="1"/>
  <c r="L19" i="4"/>
  <c r="M19" i="4" s="1"/>
  <c r="L39" i="4"/>
  <c r="M39" i="4" s="1"/>
  <c r="L37" i="4"/>
  <c r="M37" i="4" s="1"/>
  <c r="L11" i="4"/>
  <c r="M11" i="4" s="1"/>
  <c r="L29" i="4"/>
  <c r="M29" i="4" s="1"/>
  <c r="K4" i="4"/>
  <c r="L26" i="4"/>
  <c r="M26" i="4" s="1"/>
  <c r="L18" i="4"/>
  <c r="M18" i="4" s="1"/>
  <c r="L5" i="4"/>
  <c r="M5" i="4" s="1"/>
  <c r="L20" i="4" l="1"/>
  <c r="M20" i="4" s="1"/>
  <c r="L22" i="4"/>
  <c r="M22" i="4" s="1"/>
  <c r="L31" i="4"/>
  <c r="M31" i="4" s="1"/>
  <c r="L15" i="4"/>
  <c r="M15" i="4" s="1"/>
  <c r="L12" i="4"/>
  <c r="M12" i="4" s="1"/>
  <c r="L14" i="4"/>
  <c r="M14" i="4" s="1"/>
  <c r="L10" i="4"/>
  <c r="M10" i="4" s="1"/>
  <c r="L17" i="4"/>
  <c r="M17" i="4" s="1"/>
  <c r="L23" i="4"/>
  <c r="M23" i="4" s="1"/>
  <c r="L6" i="4"/>
  <c r="M6" i="4" s="1"/>
  <c r="L24" i="4"/>
  <c r="M24" i="4" s="1"/>
  <c r="L28" i="4"/>
  <c r="M28" i="4" s="1"/>
  <c r="L8" i="4"/>
  <c r="M8" i="4" s="1"/>
  <c r="L38" i="4"/>
  <c r="M38" i="4" s="1"/>
  <c r="L32" i="4"/>
  <c r="M32" i="4" s="1"/>
  <c r="K5" i="4"/>
  <c r="K6" i="4" s="1"/>
  <c r="K7" i="4" s="1"/>
  <c r="K8" i="4" s="1"/>
  <c r="K9" i="4" s="1"/>
  <c r="K10" i="4" s="1"/>
  <c r="K11" i="4" s="1"/>
  <c r="K12" i="4" s="1"/>
  <c r="K13" i="4" s="1"/>
  <c r="K14" i="4" s="1"/>
  <c r="K15" i="4" s="1"/>
  <c r="K16" i="4" s="1"/>
  <c r="K17" i="4" s="1"/>
  <c r="K18" i="4" s="1"/>
  <c r="K19" i="4" s="1"/>
  <c r="K20" i="4" s="1"/>
  <c r="K21" i="4" s="1"/>
  <c r="K22" i="4" s="1"/>
  <c r="K23" i="4" s="1"/>
  <c r="K24" i="4" s="1"/>
  <c r="K25" i="4" s="1"/>
  <c r="K26" i="4" s="1"/>
  <c r="K27" i="4" s="1"/>
  <c r="K28" i="4" s="1"/>
  <c r="K29" i="4" s="1"/>
  <c r="K30" i="4" s="1"/>
  <c r="K31" i="4" s="1"/>
  <c r="K32" i="4" s="1"/>
  <c r="K33" i="4" s="1"/>
  <c r="K34" i="4" s="1"/>
  <c r="K35" i="4" s="1"/>
  <c r="K36" i="4" s="1"/>
  <c r="K37" i="4" s="1"/>
  <c r="K38" i="4" s="1"/>
  <c r="K39" i="4" s="1"/>
  <c r="I47" i="4" l="1"/>
  <c r="I51" i="4"/>
  <c r="I48" i="4"/>
  <c r="J48" i="4" s="1"/>
  <c r="I50" i="4"/>
  <c r="J50" i="4" s="1"/>
  <c r="I49" i="4"/>
  <c r="J49" i="4" s="1"/>
  <c r="I46" i="4"/>
  <c r="J46" i="4" s="1"/>
  <c r="I52" i="4"/>
  <c r="E53" i="4" l="1"/>
  <c r="J52" i="4"/>
  <c r="D53" i="4"/>
  <c r="J51" i="4"/>
  <c r="C53" i="4"/>
  <c r="B53" i="4"/>
  <c r="F53" i="4" s="1"/>
  <c r="J47" i="4"/>
</calcChain>
</file>

<file path=xl/sharedStrings.xml><?xml version="1.0" encoding="utf-8"?>
<sst xmlns="http://schemas.openxmlformats.org/spreadsheetml/2006/main" count="124" uniqueCount="63">
  <si>
    <t>Sample</t>
    <phoneticPr fontId="1" type="noConversion"/>
  </si>
  <si>
    <t>Sample Name</t>
  </si>
  <si>
    <t>Result Below User Sizes (Sizes in um)</t>
  </si>
  <si>
    <t>d (0.1)</t>
  </si>
  <si>
    <t>d (0.5)</t>
  </si>
  <si>
    <t>d (0.9)</t>
  </si>
  <si>
    <t xml:space="preserve">D [3, 2] - Surface weighted mean </t>
  </si>
  <si>
    <t>D [4, 3] - Volume weighted mean</t>
  </si>
  <si>
    <t xml:space="preserve">Diameter (µm) </t>
    <phoneticPr fontId="1" type="noConversion"/>
  </si>
  <si>
    <t>Sand</t>
  </si>
  <si>
    <t>Sand</t>
    <phoneticPr fontId="1" type="noConversion"/>
  </si>
  <si>
    <t>Fines</t>
  </si>
  <si>
    <t>Fines</t>
    <phoneticPr fontId="1" type="noConversion"/>
  </si>
  <si>
    <t>Silt</t>
  </si>
  <si>
    <t>Silt</t>
    <phoneticPr fontId="1" type="noConversion"/>
  </si>
  <si>
    <t>Clay</t>
  </si>
  <si>
    <t>Clay</t>
    <phoneticPr fontId="1" type="noConversion"/>
  </si>
  <si>
    <t>Fraction</t>
    <phoneticPr fontId="1" type="noConversion"/>
  </si>
  <si>
    <t>Diameter (phi)</t>
    <phoneticPr fontId="1" type="noConversion"/>
  </si>
  <si>
    <t>Density:</t>
  </si>
  <si>
    <t>Cum</t>
  </si>
  <si>
    <t>Int</t>
  </si>
  <si>
    <t>Volume:</t>
  </si>
  <si>
    <t>mm</t>
  </si>
  <si>
    <t>phi</t>
  </si>
  <si>
    <t>wt (g)</t>
  </si>
  <si>
    <t>wt%</t>
  </si>
  <si>
    <t xml:space="preserve"> % finer</t>
  </si>
  <si>
    <t>Modes</t>
  </si>
  <si>
    <t>Equivalent</t>
  </si>
  <si>
    <t>Malvern data</t>
  </si>
  <si>
    <t>Vol</t>
  </si>
  <si>
    <t>Phi</t>
  </si>
  <si>
    <t>Micron</t>
  </si>
  <si>
    <t>%</t>
  </si>
  <si>
    <t>Sums:</t>
  </si>
  <si>
    <t>Grainsize Statistics</t>
  </si>
  <si>
    <t>Total weight:</t>
  </si>
  <si>
    <t>Percentiles</t>
  </si>
  <si>
    <t>Mean (Mz)</t>
  </si>
  <si>
    <t>Sorting (SI)</t>
  </si>
  <si>
    <t>Skewness (SkI)</t>
  </si>
  <si>
    <t>Kurtosis (KG)</t>
  </si>
  <si>
    <t>Mean (mm)</t>
    <phoneticPr fontId="1" type="noConversion"/>
  </si>
  <si>
    <t>Mean</t>
    <phoneticPr fontId="1" type="noConversion"/>
  </si>
  <si>
    <t>Folks' Graphic Statistics</t>
    <phoneticPr fontId="1" type="noConversion"/>
  </si>
  <si>
    <t>Column:</t>
    <phoneticPr fontId="1" type="noConversion"/>
  </si>
  <si>
    <t>Sample ID:</t>
    <phoneticPr fontId="1" type="noConversion"/>
  </si>
  <si>
    <t>Matua</t>
  </si>
  <si>
    <t>Matua rep2</t>
  </si>
  <si>
    <t>Matua rep2.2</t>
  </si>
  <si>
    <t>Matua rep2.3</t>
  </si>
  <si>
    <t>Matua rep2.4</t>
  </si>
  <si>
    <t>Matua rep2.5</t>
  </si>
  <si>
    <t>Matua rep2.6</t>
  </si>
  <si>
    <t>Matua rep2.7</t>
  </si>
  <si>
    <t>Matua rep2.8</t>
  </si>
  <si>
    <t>Matua rep2.9</t>
  </si>
  <si>
    <t>Matua rep2.10</t>
  </si>
  <si>
    <t>OMokoroa</t>
  </si>
  <si>
    <t>Omokoroa</t>
  </si>
  <si>
    <t>st error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</si>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</sst>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8"/>
      <name val="Verdana"/>
    </font>
    <font>
      <b/>
      <sz val="10"/>
      <name val="Arial"/>
    </font>
    <font>
      <sz val="10"/>
      <name val="Arial"/>
    </font>
    <font>
      <sz val="8"/>
      <name val="MS Sans Serif"/>
    </font>
    <font>
      <sz val="10"/>
      <color indexed="10"/>
      <name val="Arial"/>
    </font>
    <font>
      <b/>
      <u/>
      <sz val="10"/>
      <name val="Arial"/>
    </font>
    <font>
      <i/>
      <sz val="10"/>
      <name val="Arial"/>
    </font>
    <font>
      <b/>
      <i/>
      <sz val="10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4" fontId="2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1" fontId="3" fillId="0" borderId="0" xfId="0" applyNumberFormat="1" applyFont="1" applyFill="1"/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Fill="1"/>
    <xf numFmtId="165" fontId="3" fillId="0" borderId="0" xfId="0" applyNumberFormat="1" applyFont="1"/>
    <xf numFmtId="2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/>
    <xf numFmtId="2" fontId="3" fillId="0" borderId="0" xfId="0" applyNumberFormat="1" applyFont="1" applyFill="1"/>
    <xf numFmtId="2" fontId="3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6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66" fontId="3" fillId="0" borderId="0" xfId="0" applyNumberFormat="1" applyFont="1"/>
    <xf numFmtId="0" fontId="7" fillId="0" borderId="0" xfId="0" applyFont="1"/>
    <xf numFmtId="10" fontId="3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" fontId="3" fillId="0" borderId="0" xfId="0" applyNumberFormat="1" applyFont="1"/>
    <xf numFmtId="2" fontId="3" fillId="0" borderId="0" xfId="0" applyNumberFormat="1" applyFont="1" applyAlignment="1">
      <alignment horizontal="center"/>
    </xf>
    <xf numFmtId="1" fontId="3" fillId="2" borderId="1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Fon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0" borderId="0" xfId="0" applyAlignment="1"/>
    <xf numFmtId="2" fontId="0" fillId="0" borderId="0" xfId="0" applyNumberFormat="1"/>
    <xf numFmtId="2" fontId="3" fillId="3" borderId="0" xfId="0" applyNumberFormat="1" applyFont="1" applyFill="1"/>
    <xf numFmtId="164" fontId="3" fillId="3" borderId="0" xfId="0" applyNumberFormat="1" applyFont="1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4"/>
  <sheetViews>
    <sheetView zoomScale="125" zoomScaleNormal="125" zoomScalePageLayoutView="125" workbookViewId="0">
      <selection activeCell="A15" sqref="A15:AL24"/>
    </sheetView>
  </sheetViews>
  <sheetFormatPr defaultColWidth="8.81640625" defaultRowHeight="14.5" x14ac:dyDescent="0.35"/>
  <cols>
    <col min="1" max="1" width="17.1796875" customWidth="1"/>
  </cols>
  <sheetData>
    <row r="1" spans="1:43" x14ac:dyDescent="0.35">
      <c r="A1" t="s">
        <v>1</v>
      </c>
      <c r="B1" t="s">
        <v>2</v>
      </c>
      <c r="AM1" t="s">
        <v>3</v>
      </c>
      <c r="AN1" t="s">
        <v>4</v>
      </c>
      <c r="AO1" t="s">
        <v>5</v>
      </c>
      <c r="AP1" t="s">
        <v>6</v>
      </c>
      <c r="AQ1" t="s">
        <v>7</v>
      </c>
    </row>
    <row r="2" spans="1:43" x14ac:dyDescent="0.35">
      <c r="B2">
        <v>0.05</v>
      </c>
      <c r="C2">
        <v>0.06</v>
      </c>
      <c r="D2">
        <v>0.12</v>
      </c>
      <c r="E2">
        <v>0.24</v>
      </c>
      <c r="F2">
        <v>0.49</v>
      </c>
      <c r="G2">
        <v>0.7</v>
      </c>
      <c r="H2">
        <v>0.98</v>
      </c>
      <c r="I2">
        <v>2</v>
      </c>
      <c r="J2">
        <v>3.9</v>
      </c>
      <c r="K2">
        <v>7.8</v>
      </c>
      <c r="L2">
        <v>10</v>
      </c>
      <c r="M2">
        <v>15.6</v>
      </c>
      <c r="N2">
        <v>31</v>
      </c>
      <c r="O2">
        <v>37</v>
      </c>
      <c r="P2">
        <v>44</v>
      </c>
      <c r="Q2">
        <v>53</v>
      </c>
      <c r="R2">
        <v>63</v>
      </c>
      <c r="S2">
        <v>74</v>
      </c>
      <c r="T2">
        <v>88</v>
      </c>
      <c r="U2">
        <v>105</v>
      </c>
      <c r="V2">
        <v>125</v>
      </c>
      <c r="W2">
        <v>149</v>
      </c>
      <c r="X2">
        <v>177</v>
      </c>
      <c r="Y2">
        <v>210</v>
      </c>
      <c r="Z2">
        <v>250</v>
      </c>
      <c r="AA2">
        <v>300</v>
      </c>
      <c r="AB2">
        <v>350</v>
      </c>
      <c r="AC2">
        <v>420</v>
      </c>
      <c r="AD2">
        <v>500</v>
      </c>
      <c r="AE2">
        <v>590</v>
      </c>
      <c r="AF2">
        <v>710</v>
      </c>
      <c r="AG2">
        <v>840</v>
      </c>
      <c r="AH2">
        <v>1000</v>
      </c>
      <c r="AI2">
        <v>1190</v>
      </c>
      <c r="AJ2">
        <v>1410</v>
      </c>
      <c r="AK2">
        <v>1680</v>
      </c>
      <c r="AL2">
        <v>2000</v>
      </c>
    </row>
    <row r="3" spans="1:43" x14ac:dyDescent="0.35">
      <c r="A3" t="s">
        <v>48</v>
      </c>
      <c r="B3">
        <v>0.19187499999999999</v>
      </c>
      <c r="C3">
        <v>0.80132099999999995</v>
      </c>
      <c r="D3">
        <v>7.5741550000000002</v>
      </c>
      <c r="E3">
        <v>19.561402999999999</v>
      </c>
      <c r="F3">
        <v>32.681911999999997</v>
      </c>
      <c r="G3">
        <v>38.404311</v>
      </c>
      <c r="H3">
        <v>43.090583000000002</v>
      </c>
      <c r="I3">
        <v>53.748614000000003</v>
      </c>
      <c r="J3">
        <v>67.057984000000005</v>
      </c>
      <c r="K3">
        <v>77.011272000000005</v>
      </c>
      <c r="L3">
        <v>79.864877000000007</v>
      </c>
      <c r="M3">
        <v>85.478588999999999</v>
      </c>
      <c r="N3">
        <v>94.907060999999999</v>
      </c>
      <c r="O3">
        <v>96.797690000000003</v>
      </c>
      <c r="P3">
        <v>98.221621999999996</v>
      </c>
      <c r="Q3">
        <v>99.250857999999994</v>
      </c>
      <c r="R3">
        <v>99.781008</v>
      </c>
      <c r="S3">
        <v>99.968624000000005</v>
      </c>
      <c r="T3">
        <v>100</v>
      </c>
      <c r="U3">
        <v>100</v>
      </c>
      <c r="V3">
        <v>100</v>
      </c>
      <c r="W3">
        <v>100</v>
      </c>
      <c r="X3">
        <v>100</v>
      </c>
      <c r="Y3">
        <v>100</v>
      </c>
      <c r="Z3">
        <v>100</v>
      </c>
      <c r="AA3">
        <v>100</v>
      </c>
      <c r="AB3">
        <v>100</v>
      </c>
      <c r="AC3">
        <v>100</v>
      </c>
      <c r="AD3">
        <v>100</v>
      </c>
      <c r="AE3">
        <v>100</v>
      </c>
      <c r="AF3">
        <v>100</v>
      </c>
      <c r="AG3">
        <v>100</v>
      </c>
      <c r="AH3">
        <v>100</v>
      </c>
      <c r="AI3">
        <v>100</v>
      </c>
      <c r="AJ3">
        <v>100</v>
      </c>
      <c r="AK3">
        <v>100</v>
      </c>
      <c r="AL3">
        <v>100</v>
      </c>
      <c r="AM3">
        <v>0.14000000000000001</v>
      </c>
      <c r="AN3">
        <v>1.609</v>
      </c>
      <c r="AO3">
        <v>21.452999999999999</v>
      </c>
      <c r="AP3">
        <v>0.42499999999999999</v>
      </c>
      <c r="AQ3">
        <v>6.45</v>
      </c>
    </row>
    <row r="4" spans="1:43" x14ac:dyDescent="0.35">
      <c r="A4" t="s">
        <v>49</v>
      </c>
      <c r="B4">
        <v>0.35949799999999998</v>
      </c>
      <c r="C4">
        <v>0.87428099999999997</v>
      </c>
      <c r="D4">
        <v>5.6849230000000004</v>
      </c>
      <c r="E4">
        <v>13.202702</v>
      </c>
      <c r="F4">
        <v>20.372264000000001</v>
      </c>
      <c r="G4">
        <v>23.141024999999999</v>
      </c>
      <c r="H4">
        <v>25.337128</v>
      </c>
      <c r="I4">
        <v>30.214359000000002</v>
      </c>
      <c r="J4">
        <v>35.420177000000002</v>
      </c>
      <c r="K4">
        <v>38.654448000000002</v>
      </c>
      <c r="L4">
        <v>39.28689</v>
      </c>
      <c r="M4">
        <v>40.127490000000002</v>
      </c>
      <c r="N4">
        <v>41.083947999999999</v>
      </c>
      <c r="O4">
        <v>41.326379000000003</v>
      </c>
      <c r="P4">
        <v>41.614533000000002</v>
      </c>
      <c r="Q4">
        <v>42.012669000000002</v>
      </c>
      <c r="R4">
        <v>42.471699999999998</v>
      </c>
      <c r="S4">
        <v>42.945185000000002</v>
      </c>
      <c r="T4">
        <v>43.424239999999998</v>
      </c>
      <c r="U4">
        <v>43.744512</v>
      </c>
      <c r="V4">
        <v>43.797303999999997</v>
      </c>
      <c r="W4">
        <v>43.797303999999997</v>
      </c>
      <c r="X4">
        <v>43.797303999999997</v>
      </c>
      <c r="Y4">
        <v>43.797303999999997</v>
      </c>
      <c r="Z4">
        <v>43.797303999999997</v>
      </c>
      <c r="AA4">
        <v>43.797303999999997</v>
      </c>
      <c r="AB4">
        <v>43.841678000000002</v>
      </c>
      <c r="AC4">
        <v>44.464165000000001</v>
      </c>
      <c r="AD4">
        <v>46.841037</v>
      </c>
      <c r="AE4">
        <v>52.069526000000003</v>
      </c>
      <c r="AF4">
        <v>61.931263000000001</v>
      </c>
      <c r="AG4">
        <v>73.341808</v>
      </c>
      <c r="AH4">
        <v>84.834029999999998</v>
      </c>
      <c r="AI4">
        <v>93.341234</v>
      </c>
      <c r="AJ4">
        <v>97.931653999999995</v>
      </c>
      <c r="AK4">
        <v>99.705021000000002</v>
      </c>
      <c r="AL4">
        <v>100</v>
      </c>
      <c r="AM4">
        <v>0.18</v>
      </c>
      <c r="AN4">
        <v>559.11800000000005</v>
      </c>
      <c r="AO4">
        <v>1100.6199999999999</v>
      </c>
      <c r="AP4">
        <v>0.64200000000000002</v>
      </c>
      <c r="AQ4">
        <v>486.47199999999998</v>
      </c>
    </row>
    <row r="5" spans="1:43" x14ac:dyDescent="0.35">
      <c r="A5" t="s">
        <v>50</v>
      </c>
      <c r="B5">
        <v>0.25141799999999997</v>
      </c>
      <c r="C5">
        <v>0.45934199999999997</v>
      </c>
      <c r="D5">
        <v>2.3176410000000001</v>
      </c>
      <c r="E5">
        <v>5.3958380000000004</v>
      </c>
      <c r="F5">
        <v>8.8135440000000003</v>
      </c>
      <c r="G5">
        <v>10.379943000000001</v>
      </c>
      <c r="H5">
        <v>11.739136</v>
      </c>
      <c r="I5">
        <v>14.851882</v>
      </c>
      <c r="J5">
        <v>18.269251000000001</v>
      </c>
      <c r="K5">
        <v>20.518792999999999</v>
      </c>
      <c r="L5">
        <v>20.961926999999999</v>
      </c>
      <c r="M5">
        <v>21.539842</v>
      </c>
      <c r="N5">
        <v>22.464371</v>
      </c>
      <c r="O5">
        <v>22.799016999999999</v>
      </c>
      <c r="P5">
        <v>23.184716999999999</v>
      </c>
      <c r="Q5">
        <v>23.662572000000001</v>
      </c>
      <c r="R5">
        <v>24.160423999999999</v>
      </c>
      <c r="S5">
        <v>24.668835000000001</v>
      </c>
      <c r="T5">
        <v>25.27581</v>
      </c>
      <c r="U5">
        <v>26.000737999999998</v>
      </c>
      <c r="V5">
        <v>26.913259</v>
      </c>
      <c r="W5">
        <v>28.189834999999999</v>
      </c>
      <c r="X5">
        <v>30.011991999999999</v>
      </c>
      <c r="Y5">
        <v>32.644078999999998</v>
      </c>
      <c r="Z5">
        <v>36.444459999999999</v>
      </c>
      <c r="AA5">
        <v>41.852058999999997</v>
      </c>
      <c r="AB5">
        <v>47.62641</v>
      </c>
      <c r="AC5">
        <v>55.733975000000001</v>
      </c>
      <c r="AD5">
        <v>64.385167999999993</v>
      </c>
      <c r="AE5">
        <v>72.841111999999995</v>
      </c>
      <c r="AF5">
        <v>81.769199</v>
      </c>
      <c r="AG5">
        <v>88.658698999999999</v>
      </c>
      <c r="AH5">
        <v>94.039361999999997</v>
      </c>
      <c r="AI5">
        <v>97.452342999999999</v>
      </c>
      <c r="AJ5">
        <v>99.159418000000002</v>
      </c>
      <c r="AK5">
        <v>99.838455999999994</v>
      </c>
      <c r="AL5">
        <v>100</v>
      </c>
      <c r="AM5">
        <v>0.64</v>
      </c>
      <c r="AN5">
        <v>370.30399999999997</v>
      </c>
      <c r="AO5">
        <v>872.548</v>
      </c>
      <c r="AP5">
        <v>1.4279999999999999</v>
      </c>
      <c r="AQ5">
        <v>405.58499999999998</v>
      </c>
    </row>
    <row r="6" spans="1:43" x14ac:dyDescent="0.35">
      <c r="A6" t="s">
        <v>51</v>
      </c>
      <c r="B6">
        <v>0.294375</v>
      </c>
      <c r="C6">
        <v>0.71821400000000002</v>
      </c>
      <c r="D6">
        <v>4.726667</v>
      </c>
      <c r="E6">
        <v>11.351692</v>
      </c>
      <c r="F6">
        <v>18.59656</v>
      </c>
      <c r="G6">
        <v>21.865393000000001</v>
      </c>
      <c r="H6">
        <v>24.683516000000001</v>
      </c>
      <c r="I6">
        <v>31.085484000000001</v>
      </c>
      <c r="J6">
        <v>37.987383999999999</v>
      </c>
      <c r="K6">
        <v>42.443215000000002</v>
      </c>
      <c r="L6">
        <v>43.316471999999997</v>
      </c>
      <c r="M6">
        <v>44.433548000000002</v>
      </c>
      <c r="N6">
        <v>45.836506999999997</v>
      </c>
      <c r="O6">
        <v>46.276600999999999</v>
      </c>
      <c r="P6">
        <v>46.800156999999999</v>
      </c>
      <c r="Q6">
        <v>47.482726</v>
      </c>
      <c r="R6">
        <v>48.212857999999997</v>
      </c>
      <c r="S6">
        <v>48.927796999999998</v>
      </c>
      <c r="T6">
        <v>49.655154000000003</v>
      </c>
      <c r="U6">
        <v>50.262365000000003</v>
      </c>
      <c r="V6">
        <v>50.685118000000003</v>
      </c>
      <c r="W6">
        <v>50.993358000000001</v>
      </c>
      <c r="X6">
        <v>51.377054000000001</v>
      </c>
      <c r="Y6">
        <v>52.151719</v>
      </c>
      <c r="Z6">
        <v>53.714460000000003</v>
      </c>
      <c r="AA6">
        <v>56.509439999999998</v>
      </c>
      <c r="AB6">
        <v>59.898687000000002</v>
      </c>
      <c r="AC6">
        <v>64.996545999999995</v>
      </c>
      <c r="AD6">
        <v>70.624988000000002</v>
      </c>
      <c r="AE6">
        <v>76.209114999999997</v>
      </c>
      <c r="AF6">
        <v>82.214844999999997</v>
      </c>
      <c r="AG6">
        <v>87.088262</v>
      </c>
      <c r="AH6">
        <v>91.367908</v>
      </c>
      <c r="AI6">
        <v>94.800978000000001</v>
      </c>
      <c r="AJ6">
        <v>97.342116000000004</v>
      </c>
      <c r="AK6">
        <v>99.130944</v>
      </c>
      <c r="AL6">
        <v>100</v>
      </c>
      <c r="AM6">
        <v>0.21</v>
      </c>
      <c r="AN6">
        <v>96.67</v>
      </c>
      <c r="AO6">
        <v>942.14</v>
      </c>
      <c r="AP6">
        <v>0.70899999999999996</v>
      </c>
      <c r="AQ6">
        <v>334.30700000000002</v>
      </c>
    </row>
    <row r="7" spans="1:43" x14ac:dyDescent="0.35">
      <c r="A7" t="s">
        <v>52</v>
      </c>
      <c r="B7">
        <v>0.57422200000000001</v>
      </c>
      <c r="C7">
        <v>1.4007069999999999</v>
      </c>
      <c r="D7">
        <v>9.2111470000000004</v>
      </c>
      <c r="E7">
        <v>22.072827</v>
      </c>
      <c r="F7">
        <v>36.022219</v>
      </c>
      <c r="G7">
        <v>42.266634000000003</v>
      </c>
      <c r="H7">
        <v>47.634107999999998</v>
      </c>
      <c r="I7">
        <v>59.861230999999997</v>
      </c>
      <c r="J7">
        <v>73.134347000000005</v>
      </c>
      <c r="K7">
        <v>81.727701999999994</v>
      </c>
      <c r="L7">
        <v>83.369251000000006</v>
      </c>
      <c r="M7">
        <v>85.426074</v>
      </c>
      <c r="N7">
        <v>88.388536999999999</v>
      </c>
      <c r="O7">
        <v>89.306476000000004</v>
      </c>
      <c r="P7">
        <v>90.240657999999996</v>
      </c>
      <c r="Q7">
        <v>91.200855000000004</v>
      </c>
      <c r="R7">
        <v>91.951706999999999</v>
      </c>
      <c r="S7">
        <v>92.449083000000002</v>
      </c>
      <c r="T7">
        <v>92.730806999999999</v>
      </c>
      <c r="U7">
        <v>92.785749999999993</v>
      </c>
      <c r="V7">
        <v>92.785749999999993</v>
      </c>
      <c r="W7">
        <v>92.871647999999993</v>
      </c>
      <c r="X7">
        <v>93.269295999999997</v>
      </c>
      <c r="Y7">
        <v>94.192175000000006</v>
      </c>
      <c r="Z7">
        <v>95.787028000000007</v>
      </c>
      <c r="AA7">
        <v>97.879524000000004</v>
      </c>
      <c r="AB7">
        <v>99.586332999999996</v>
      </c>
      <c r="AC7">
        <v>100</v>
      </c>
      <c r="AD7">
        <v>100</v>
      </c>
      <c r="AE7">
        <v>100</v>
      </c>
      <c r="AF7">
        <v>100</v>
      </c>
      <c r="AG7">
        <v>100</v>
      </c>
      <c r="AH7">
        <v>100</v>
      </c>
      <c r="AI7">
        <v>100</v>
      </c>
      <c r="AJ7">
        <v>100</v>
      </c>
      <c r="AK7">
        <v>100</v>
      </c>
      <c r="AL7">
        <v>100</v>
      </c>
      <c r="AM7">
        <v>0.126</v>
      </c>
      <c r="AN7">
        <v>1.1399999999999999</v>
      </c>
      <c r="AO7">
        <v>42.078000000000003</v>
      </c>
      <c r="AP7">
        <v>0.36599999999999999</v>
      </c>
      <c r="AQ7">
        <v>23.475999999999999</v>
      </c>
    </row>
    <row r="8" spans="1:43" x14ac:dyDescent="0.35">
      <c r="A8" t="s">
        <v>53</v>
      </c>
      <c r="B8">
        <v>0.40667999999999999</v>
      </c>
      <c r="C8">
        <v>0.99146100000000004</v>
      </c>
      <c r="D8">
        <v>6.5073930000000004</v>
      </c>
      <c r="E8">
        <v>15.517682000000001</v>
      </c>
      <c r="F8">
        <v>25.1113</v>
      </c>
      <c r="G8">
        <v>29.320944000000001</v>
      </c>
      <c r="H8">
        <v>32.901175000000002</v>
      </c>
      <c r="I8">
        <v>41.050006000000003</v>
      </c>
      <c r="J8">
        <v>49.841991999999998</v>
      </c>
      <c r="K8">
        <v>55.367127000000004</v>
      </c>
      <c r="L8">
        <v>56.379581999999999</v>
      </c>
      <c r="M8">
        <v>57.586658</v>
      </c>
      <c r="N8">
        <v>59.149028999999999</v>
      </c>
      <c r="O8">
        <v>59.694026999999998</v>
      </c>
      <c r="P8">
        <v>60.345083000000002</v>
      </c>
      <c r="Q8">
        <v>61.177790999999999</v>
      </c>
      <c r="R8">
        <v>62.046168000000002</v>
      </c>
      <c r="S8">
        <v>62.885528999999998</v>
      </c>
      <c r="T8">
        <v>63.755834</v>
      </c>
      <c r="U8">
        <v>64.553088000000002</v>
      </c>
      <c r="V8">
        <v>65.252356000000006</v>
      </c>
      <c r="W8">
        <v>65.957907000000006</v>
      </c>
      <c r="X8">
        <v>66.826137000000003</v>
      </c>
      <c r="Y8">
        <v>68.086678000000006</v>
      </c>
      <c r="Z8">
        <v>70.003838999999999</v>
      </c>
      <c r="AA8">
        <v>72.843387000000007</v>
      </c>
      <c r="AB8">
        <v>75.901928999999996</v>
      </c>
      <c r="AC8">
        <v>80.092893000000004</v>
      </c>
      <c r="AD8">
        <v>84.307742000000005</v>
      </c>
      <c r="AE8">
        <v>88.087158000000002</v>
      </c>
      <c r="AF8">
        <v>91.672872999999996</v>
      </c>
      <c r="AG8">
        <v>94.185411999999999</v>
      </c>
      <c r="AH8">
        <v>96.126412000000002</v>
      </c>
      <c r="AI8">
        <v>97.593052</v>
      </c>
      <c r="AJ8">
        <v>98.716772000000006</v>
      </c>
      <c r="AK8">
        <v>99.568116000000003</v>
      </c>
      <c r="AL8">
        <v>100</v>
      </c>
      <c r="AM8">
        <v>0.16</v>
      </c>
      <c r="AN8">
        <v>3.9550000000000001</v>
      </c>
      <c r="AO8">
        <v>647.84400000000005</v>
      </c>
      <c r="AP8">
        <v>0.52400000000000002</v>
      </c>
      <c r="AQ8">
        <v>200.28</v>
      </c>
    </row>
    <row r="9" spans="1:43" x14ac:dyDescent="0.35">
      <c r="A9" t="s">
        <v>54</v>
      </c>
      <c r="B9">
        <v>0.66665399999999997</v>
      </c>
      <c r="C9">
        <v>1.6230039999999999</v>
      </c>
      <c r="D9">
        <v>10.594175999999999</v>
      </c>
      <c r="E9">
        <v>24.863005000000001</v>
      </c>
      <c r="F9">
        <v>39.099204</v>
      </c>
      <c r="G9">
        <v>44.914098000000003</v>
      </c>
      <c r="H9">
        <v>49.679169999999999</v>
      </c>
      <c r="I9">
        <v>60.382686999999997</v>
      </c>
      <c r="J9">
        <v>71.890876000000006</v>
      </c>
      <c r="K9">
        <v>79.108057000000002</v>
      </c>
      <c r="L9">
        <v>80.445055999999994</v>
      </c>
      <c r="M9">
        <v>82.008718000000002</v>
      </c>
      <c r="N9">
        <v>83.601218000000003</v>
      </c>
      <c r="O9">
        <v>84.043115</v>
      </c>
      <c r="P9">
        <v>84.538494999999998</v>
      </c>
      <c r="Q9">
        <v>85.125174999999999</v>
      </c>
      <c r="R9">
        <v>85.668361000000004</v>
      </c>
      <c r="S9">
        <v>86.101320999999999</v>
      </c>
      <c r="T9">
        <v>86.419103000000007</v>
      </c>
      <c r="U9">
        <v>86.505335000000002</v>
      </c>
      <c r="V9">
        <v>86.505335000000002</v>
      </c>
      <c r="W9">
        <v>86.505335000000002</v>
      </c>
      <c r="X9">
        <v>86.677280999999994</v>
      </c>
      <c r="Y9">
        <v>87.304225000000002</v>
      </c>
      <c r="Z9">
        <v>88.710916999999995</v>
      </c>
      <c r="AA9">
        <v>91.201265000000006</v>
      </c>
      <c r="AB9">
        <v>94.008773000000005</v>
      </c>
      <c r="AC9">
        <v>97.428077999999999</v>
      </c>
      <c r="AD9">
        <v>99.917441999999994</v>
      </c>
      <c r="AE9">
        <v>100</v>
      </c>
      <c r="AF9">
        <v>100</v>
      </c>
      <c r="AG9">
        <v>100</v>
      </c>
      <c r="AH9">
        <v>100</v>
      </c>
      <c r="AI9">
        <v>100</v>
      </c>
      <c r="AJ9">
        <v>100</v>
      </c>
      <c r="AK9">
        <v>100</v>
      </c>
      <c r="AL9">
        <v>100</v>
      </c>
      <c r="AM9">
        <v>0.11600000000000001</v>
      </c>
      <c r="AN9">
        <v>1.0029999999999999</v>
      </c>
      <c r="AO9">
        <v>277.31299999999999</v>
      </c>
      <c r="AP9">
        <v>0.33500000000000002</v>
      </c>
      <c r="AQ9">
        <v>48.883000000000003</v>
      </c>
    </row>
    <row r="10" spans="1:43" x14ac:dyDescent="0.35">
      <c r="A10" t="s">
        <v>55</v>
      </c>
      <c r="B10">
        <v>0.29408099999999998</v>
      </c>
      <c r="C10">
        <v>0.71793600000000002</v>
      </c>
      <c r="D10">
        <v>4.7356420000000004</v>
      </c>
      <c r="E10">
        <v>11.443944</v>
      </c>
      <c r="F10">
        <v>18.941773000000001</v>
      </c>
      <c r="G10">
        <v>22.393742</v>
      </c>
      <c r="H10">
        <v>25.396925</v>
      </c>
      <c r="I10">
        <v>32.251972000000002</v>
      </c>
      <c r="J10">
        <v>39.685921999999998</v>
      </c>
      <c r="K10">
        <v>44.526665000000001</v>
      </c>
      <c r="L10">
        <v>45.466394000000001</v>
      </c>
      <c r="M10">
        <v>46.641736000000002</v>
      </c>
      <c r="N10">
        <v>48.172193</v>
      </c>
      <c r="O10">
        <v>48.683866999999999</v>
      </c>
      <c r="P10">
        <v>49.288713999999999</v>
      </c>
      <c r="Q10">
        <v>50.057304000000002</v>
      </c>
      <c r="R10">
        <v>50.853496999999997</v>
      </c>
      <c r="S10">
        <v>51.614964000000001</v>
      </c>
      <c r="T10">
        <v>52.389687000000002</v>
      </c>
      <c r="U10">
        <v>53.080404999999999</v>
      </c>
      <c r="V10">
        <v>53.685225000000003</v>
      </c>
      <c r="W10">
        <v>54.363534000000001</v>
      </c>
      <c r="X10">
        <v>55.380901999999999</v>
      </c>
      <c r="Y10">
        <v>57.118980999999998</v>
      </c>
      <c r="Z10">
        <v>60.033638000000003</v>
      </c>
      <c r="AA10">
        <v>64.595974999999996</v>
      </c>
      <c r="AB10">
        <v>69.649296000000007</v>
      </c>
      <c r="AC10">
        <v>76.662998999999999</v>
      </c>
      <c r="AD10">
        <v>83.706683999999996</v>
      </c>
      <c r="AE10">
        <v>89.872569999999996</v>
      </c>
      <c r="AF10">
        <v>95.301855000000003</v>
      </c>
      <c r="AG10">
        <v>98.417275000000004</v>
      </c>
      <c r="AH10">
        <v>99.841620000000006</v>
      </c>
      <c r="AI10">
        <v>100</v>
      </c>
      <c r="AJ10">
        <v>100</v>
      </c>
      <c r="AK10">
        <v>100</v>
      </c>
      <c r="AL10">
        <v>100</v>
      </c>
      <c r="AM10">
        <v>0.20899999999999999</v>
      </c>
      <c r="AN10">
        <v>52.313000000000002</v>
      </c>
      <c r="AO10">
        <v>592.19500000000005</v>
      </c>
      <c r="AP10">
        <v>0.69699999999999995</v>
      </c>
      <c r="AQ10">
        <v>213.01</v>
      </c>
    </row>
    <row r="11" spans="1:43" x14ac:dyDescent="0.35">
      <c r="A11" t="s">
        <v>56</v>
      </c>
      <c r="B11">
        <v>0.29494399999999998</v>
      </c>
      <c r="C11">
        <v>0.71804900000000005</v>
      </c>
      <c r="D11">
        <v>4.6935510000000003</v>
      </c>
      <c r="E11">
        <v>11.097787</v>
      </c>
      <c r="F11">
        <v>17.729158000000002</v>
      </c>
      <c r="G11">
        <v>20.558935999999999</v>
      </c>
      <c r="H11">
        <v>22.929772</v>
      </c>
      <c r="I11">
        <v>28.285295000000001</v>
      </c>
      <c r="J11">
        <v>34.076591000000001</v>
      </c>
      <c r="K11">
        <v>37.768546999999998</v>
      </c>
      <c r="L11">
        <v>38.493161999999998</v>
      </c>
      <c r="M11">
        <v>39.450749999999999</v>
      </c>
      <c r="N11">
        <v>40.771273000000001</v>
      </c>
      <c r="O11">
        <v>41.21622</v>
      </c>
      <c r="P11">
        <v>41.762819</v>
      </c>
      <c r="Q11">
        <v>42.510531999999998</v>
      </c>
      <c r="R11">
        <v>43.375546</v>
      </c>
      <c r="S11">
        <v>44.331612</v>
      </c>
      <c r="T11">
        <v>45.515673</v>
      </c>
      <c r="U11">
        <v>46.888666000000001</v>
      </c>
      <c r="V11">
        <v>48.442346000000001</v>
      </c>
      <c r="W11">
        <v>50.299818999999999</v>
      </c>
      <c r="X11">
        <v>52.559108999999999</v>
      </c>
      <c r="Y11">
        <v>55.419559</v>
      </c>
      <c r="Z11">
        <v>59.14714</v>
      </c>
      <c r="AA11">
        <v>64.020790000000005</v>
      </c>
      <c r="AB11">
        <v>68.873339000000001</v>
      </c>
      <c r="AC11">
        <v>75.231127000000001</v>
      </c>
      <c r="AD11">
        <v>81.509718000000007</v>
      </c>
      <c r="AE11">
        <v>87.152389999999997</v>
      </c>
      <c r="AF11">
        <v>92.531574000000006</v>
      </c>
      <c r="AG11">
        <v>96.176928000000004</v>
      </c>
      <c r="AH11">
        <v>98.573668999999995</v>
      </c>
      <c r="AI11">
        <v>99.746322000000006</v>
      </c>
      <c r="AJ11">
        <v>99.984566999999998</v>
      </c>
      <c r="AK11">
        <v>100</v>
      </c>
      <c r="AL11">
        <v>100</v>
      </c>
      <c r="AM11">
        <v>0.214</v>
      </c>
      <c r="AN11">
        <v>145.16800000000001</v>
      </c>
      <c r="AO11">
        <v>647.28800000000001</v>
      </c>
      <c r="AP11">
        <v>0.74</v>
      </c>
      <c r="AQ11">
        <v>241.01900000000001</v>
      </c>
    </row>
    <row r="12" spans="1:43" x14ac:dyDescent="0.35">
      <c r="A12" t="s">
        <v>57</v>
      </c>
      <c r="B12">
        <v>0.34625899999999998</v>
      </c>
      <c r="C12">
        <v>0.84352099999999997</v>
      </c>
      <c r="D12">
        <v>5.5243880000000001</v>
      </c>
      <c r="E12">
        <v>13.116699000000001</v>
      </c>
      <c r="F12">
        <v>21.091730999999999</v>
      </c>
      <c r="G12">
        <v>24.545788000000002</v>
      </c>
      <c r="H12">
        <v>27.461829999999999</v>
      </c>
      <c r="I12">
        <v>34.053060000000002</v>
      </c>
      <c r="J12">
        <v>41.176772</v>
      </c>
      <c r="K12">
        <v>45.754852999999997</v>
      </c>
      <c r="L12">
        <v>46.653928000000001</v>
      </c>
      <c r="M12">
        <v>47.836517000000001</v>
      </c>
      <c r="N12">
        <v>49.471029000000001</v>
      </c>
      <c r="O12">
        <v>49.987651</v>
      </c>
      <c r="P12">
        <v>50.579120000000003</v>
      </c>
      <c r="Q12">
        <v>51.321047</v>
      </c>
      <c r="R12">
        <v>52.100033000000003</v>
      </c>
      <c r="S12">
        <v>52.876972000000002</v>
      </c>
      <c r="T12">
        <v>53.731340000000003</v>
      </c>
      <c r="U12">
        <v>54.593302999999999</v>
      </c>
      <c r="V12">
        <v>55.453480999999996</v>
      </c>
      <c r="W12">
        <v>56.430528000000002</v>
      </c>
      <c r="X12">
        <v>57.690913999999999</v>
      </c>
      <c r="Y12">
        <v>59.501151999999998</v>
      </c>
      <c r="Z12">
        <v>62.193288000000003</v>
      </c>
      <c r="AA12">
        <v>66.116585999999998</v>
      </c>
      <c r="AB12">
        <v>70.310005000000004</v>
      </c>
      <c r="AC12">
        <v>76.050085999999993</v>
      </c>
      <c r="AD12">
        <v>81.852501000000004</v>
      </c>
      <c r="AE12">
        <v>87.100465999999997</v>
      </c>
      <c r="AF12">
        <v>92.094488999999996</v>
      </c>
      <c r="AG12">
        <v>95.488175999999996</v>
      </c>
      <c r="AH12">
        <v>97.805993999999998</v>
      </c>
      <c r="AI12">
        <v>99.095545000000001</v>
      </c>
      <c r="AJ12">
        <v>99.686843999999994</v>
      </c>
      <c r="AK12">
        <v>99.928303</v>
      </c>
      <c r="AL12">
        <v>100</v>
      </c>
      <c r="AM12">
        <v>0.183</v>
      </c>
      <c r="AN12">
        <v>37.146000000000001</v>
      </c>
      <c r="AO12">
        <v>653.44299999999998</v>
      </c>
      <c r="AP12">
        <v>0.623</v>
      </c>
      <c r="AQ12">
        <v>226.41300000000001</v>
      </c>
    </row>
    <row r="13" spans="1:43" x14ac:dyDescent="0.35">
      <c r="A13" t="s">
        <v>58</v>
      </c>
      <c r="B13">
        <v>0.52542800000000001</v>
      </c>
      <c r="C13">
        <v>1.2821849999999999</v>
      </c>
      <c r="D13">
        <v>8.441065</v>
      </c>
      <c r="E13">
        <v>20.269781999999999</v>
      </c>
      <c r="F13">
        <v>33.167180999999999</v>
      </c>
      <c r="G13">
        <v>38.955899000000002</v>
      </c>
      <c r="H13">
        <v>43.924168999999999</v>
      </c>
      <c r="I13">
        <v>55.188975999999997</v>
      </c>
      <c r="J13">
        <v>67.388126999999997</v>
      </c>
      <c r="K13">
        <v>75.290389000000005</v>
      </c>
      <c r="L13">
        <v>76.807630000000003</v>
      </c>
      <c r="M13">
        <v>78.706609</v>
      </c>
      <c r="N13">
        <v>81.451102000000006</v>
      </c>
      <c r="O13">
        <v>82.367724999999993</v>
      </c>
      <c r="P13">
        <v>83.371519000000006</v>
      </c>
      <c r="Q13">
        <v>84.523625999999993</v>
      </c>
      <c r="R13">
        <v>85.595080999999993</v>
      </c>
      <c r="S13">
        <v>86.533835999999994</v>
      </c>
      <c r="T13">
        <v>87.448160000000001</v>
      </c>
      <c r="U13">
        <v>88.306066999999999</v>
      </c>
      <c r="V13">
        <v>89.191216999999995</v>
      </c>
      <c r="W13">
        <v>90.297662000000003</v>
      </c>
      <c r="X13">
        <v>91.760726000000005</v>
      </c>
      <c r="Y13">
        <v>93.651784000000006</v>
      </c>
      <c r="Z13">
        <v>95.904889999999995</v>
      </c>
      <c r="AA13">
        <v>98.172685000000001</v>
      </c>
      <c r="AB13">
        <v>99.671104999999997</v>
      </c>
      <c r="AC13">
        <v>100</v>
      </c>
      <c r="AD13">
        <v>100</v>
      </c>
      <c r="AE13">
        <v>100</v>
      </c>
      <c r="AF13">
        <v>100</v>
      </c>
      <c r="AG13">
        <v>100</v>
      </c>
      <c r="AH13">
        <v>100</v>
      </c>
      <c r="AI13">
        <v>100</v>
      </c>
      <c r="AJ13">
        <v>100</v>
      </c>
      <c r="AK13">
        <v>100</v>
      </c>
      <c r="AL13">
        <v>100</v>
      </c>
      <c r="AM13">
        <v>0.13300000000000001</v>
      </c>
      <c r="AN13">
        <v>1.476</v>
      </c>
      <c r="AO13">
        <v>142.78700000000001</v>
      </c>
      <c r="AP13">
        <v>0.39800000000000002</v>
      </c>
      <c r="AQ13">
        <v>32.186</v>
      </c>
    </row>
    <row r="14" spans="1:43" x14ac:dyDescent="0.35">
      <c r="A14" t="s">
        <v>1</v>
      </c>
      <c r="B14" t="s">
        <v>2</v>
      </c>
      <c r="AM14" t="s">
        <v>3</v>
      </c>
      <c r="AN14" t="s">
        <v>4</v>
      </c>
      <c r="AO14" t="s">
        <v>5</v>
      </c>
      <c r="AP14" t="s">
        <v>6</v>
      </c>
      <c r="AQ14" t="s">
        <v>7</v>
      </c>
    </row>
    <row r="15" spans="1:43" x14ac:dyDescent="0.35">
      <c r="B15">
        <v>0.05</v>
      </c>
      <c r="C15">
        <v>0.06</v>
      </c>
      <c r="D15">
        <v>0.12</v>
      </c>
      <c r="E15">
        <v>0.24</v>
      </c>
      <c r="F15">
        <v>0.49</v>
      </c>
      <c r="G15">
        <v>0.7</v>
      </c>
      <c r="H15">
        <v>0.98</v>
      </c>
      <c r="I15">
        <v>2</v>
      </c>
      <c r="J15">
        <v>3.9</v>
      </c>
      <c r="K15">
        <v>7.8</v>
      </c>
      <c r="L15">
        <v>10</v>
      </c>
      <c r="M15">
        <v>15.6</v>
      </c>
      <c r="N15">
        <v>31</v>
      </c>
      <c r="O15">
        <v>37</v>
      </c>
      <c r="P15">
        <v>44</v>
      </c>
      <c r="Q15">
        <v>53</v>
      </c>
      <c r="R15">
        <v>63</v>
      </c>
      <c r="S15">
        <v>74</v>
      </c>
      <c r="T15">
        <v>88</v>
      </c>
      <c r="U15">
        <v>105</v>
      </c>
      <c r="V15">
        <v>125</v>
      </c>
      <c r="W15">
        <v>149</v>
      </c>
      <c r="X15">
        <v>177</v>
      </c>
      <c r="Y15">
        <v>210</v>
      </c>
      <c r="Z15">
        <v>250</v>
      </c>
      <c r="AA15">
        <v>300</v>
      </c>
      <c r="AB15">
        <v>350</v>
      </c>
      <c r="AC15">
        <v>420</v>
      </c>
      <c r="AD15">
        <v>500</v>
      </c>
      <c r="AE15">
        <v>590</v>
      </c>
      <c r="AF15">
        <v>710</v>
      </c>
      <c r="AG15">
        <v>840</v>
      </c>
      <c r="AH15">
        <v>1000</v>
      </c>
      <c r="AI15">
        <v>1190</v>
      </c>
      <c r="AJ15">
        <v>1410</v>
      </c>
      <c r="AK15">
        <v>1680</v>
      </c>
      <c r="AL15">
        <v>2000</v>
      </c>
    </row>
    <row r="16" spans="1:43" x14ac:dyDescent="0.35">
      <c r="A16" t="s">
        <v>59</v>
      </c>
      <c r="B16">
        <v>0.88575000000000004</v>
      </c>
      <c r="C16">
        <v>2.1654300000000002</v>
      </c>
      <c r="D16">
        <v>14.190396</v>
      </c>
      <c r="E16">
        <v>32.659148000000002</v>
      </c>
      <c r="F16">
        <v>48.340220000000002</v>
      </c>
      <c r="G16">
        <v>53.170077999999997</v>
      </c>
      <c r="H16">
        <v>56.391528999999998</v>
      </c>
      <c r="I16">
        <v>64.212757999999994</v>
      </c>
      <c r="J16">
        <v>76.286741000000006</v>
      </c>
      <c r="K16">
        <v>88.478437999999997</v>
      </c>
      <c r="L16">
        <v>91.743615000000005</v>
      </c>
      <c r="M16">
        <v>95.830813000000006</v>
      </c>
      <c r="N16">
        <v>98.763903999999997</v>
      </c>
      <c r="O16">
        <v>99.121920000000003</v>
      </c>
      <c r="P16">
        <v>99.380619999999993</v>
      </c>
      <c r="Q16">
        <v>99.582693000000006</v>
      </c>
      <c r="R16">
        <v>99.719063000000006</v>
      </c>
      <c r="S16">
        <v>99.814809999999994</v>
      </c>
      <c r="T16">
        <v>99.898623000000001</v>
      </c>
      <c r="U16">
        <v>99.976332999999997</v>
      </c>
      <c r="V16">
        <v>100</v>
      </c>
      <c r="W16">
        <v>100</v>
      </c>
      <c r="X16">
        <v>100</v>
      </c>
      <c r="Y16">
        <v>100</v>
      </c>
      <c r="Z16">
        <v>100</v>
      </c>
      <c r="AA16">
        <v>100</v>
      </c>
      <c r="AB16">
        <v>100</v>
      </c>
      <c r="AC16">
        <v>100</v>
      </c>
      <c r="AD16">
        <v>100</v>
      </c>
      <c r="AE16">
        <v>100</v>
      </c>
      <c r="AF16">
        <v>100</v>
      </c>
      <c r="AG16">
        <v>100</v>
      </c>
      <c r="AH16">
        <v>100</v>
      </c>
      <c r="AI16">
        <v>100</v>
      </c>
      <c r="AJ16">
        <v>100</v>
      </c>
      <c r="AK16">
        <v>100</v>
      </c>
      <c r="AL16">
        <v>100</v>
      </c>
      <c r="AM16">
        <v>0.1</v>
      </c>
      <c r="AN16">
        <v>0.54500000000000004</v>
      </c>
      <c r="AO16">
        <v>8.6999999999999993</v>
      </c>
      <c r="AP16">
        <v>0.26900000000000002</v>
      </c>
      <c r="AQ16">
        <v>3.339</v>
      </c>
    </row>
    <row r="17" spans="1:43" x14ac:dyDescent="0.35">
      <c r="A17" t="s">
        <v>59</v>
      </c>
      <c r="B17">
        <v>0.78592300000000004</v>
      </c>
      <c r="C17">
        <v>1.9243710000000001</v>
      </c>
      <c r="D17">
        <v>12.664108000000001</v>
      </c>
      <c r="E17">
        <v>29.381042000000001</v>
      </c>
      <c r="F17">
        <v>44.037815000000002</v>
      </c>
      <c r="G17">
        <v>48.794997000000002</v>
      </c>
      <c r="H17">
        <v>52.115713999999997</v>
      </c>
      <c r="I17">
        <v>60.380706000000004</v>
      </c>
      <c r="J17">
        <v>73.363740000000007</v>
      </c>
      <c r="K17">
        <v>86.757414999999995</v>
      </c>
      <c r="L17">
        <v>90.368532000000002</v>
      </c>
      <c r="M17">
        <v>94.887833999999998</v>
      </c>
      <c r="N17">
        <v>98.133263999999997</v>
      </c>
      <c r="O17">
        <v>98.537918000000005</v>
      </c>
      <c r="P17">
        <v>98.840007</v>
      </c>
      <c r="Q17">
        <v>99.089269000000002</v>
      </c>
      <c r="R17">
        <v>99.270698999999993</v>
      </c>
      <c r="S17">
        <v>99.410122999999999</v>
      </c>
      <c r="T17">
        <v>99.541578999999999</v>
      </c>
      <c r="U17">
        <v>99.667473999999999</v>
      </c>
      <c r="V17">
        <v>99.787260000000003</v>
      </c>
      <c r="W17">
        <v>99.903076999999996</v>
      </c>
      <c r="X17">
        <v>100</v>
      </c>
      <c r="Y17">
        <v>100</v>
      </c>
      <c r="Z17">
        <v>100</v>
      </c>
      <c r="AA17">
        <v>100</v>
      </c>
      <c r="AB17">
        <v>100</v>
      </c>
      <c r="AC17">
        <v>100</v>
      </c>
      <c r="AD17">
        <v>100</v>
      </c>
      <c r="AE17">
        <v>100</v>
      </c>
      <c r="AF17">
        <v>100</v>
      </c>
      <c r="AG17">
        <v>100</v>
      </c>
      <c r="AH17">
        <v>100</v>
      </c>
      <c r="AI17">
        <v>100</v>
      </c>
      <c r="AJ17">
        <v>100</v>
      </c>
      <c r="AK17">
        <v>100</v>
      </c>
      <c r="AL17">
        <v>100</v>
      </c>
      <c r="AM17">
        <v>0.106</v>
      </c>
      <c r="AN17">
        <v>0.78400000000000003</v>
      </c>
      <c r="AO17">
        <v>9.7230000000000008</v>
      </c>
      <c r="AP17">
        <v>0.29499999999999998</v>
      </c>
      <c r="AQ17">
        <v>4.2050000000000001</v>
      </c>
    </row>
    <row r="18" spans="1:43" x14ac:dyDescent="0.35">
      <c r="A18" t="s">
        <v>59</v>
      </c>
      <c r="B18">
        <v>0.68634399999999995</v>
      </c>
      <c r="C18">
        <v>1.6849890000000001</v>
      </c>
      <c r="D18">
        <v>11.167781</v>
      </c>
      <c r="E18">
        <v>26.254163999999999</v>
      </c>
      <c r="F18">
        <v>40.149245999999998</v>
      </c>
      <c r="G18">
        <v>44.992387999999998</v>
      </c>
      <c r="H18">
        <v>48.549470999999997</v>
      </c>
      <c r="I18">
        <v>57.475689000000003</v>
      </c>
      <c r="J18">
        <v>71.566750999999996</v>
      </c>
      <c r="K18">
        <v>86.379071999999994</v>
      </c>
      <c r="L18">
        <v>90.400092999999998</v>
      </c>
      <c r="M18">
        <v>95.382889000000006</v>
      </c>
      <c r="N18">
        <v>98.793188999999998</v>
      </c>
      <c r="O18">
        <v>99.212619000000004</v>
      </c>
      <c r="P18">
        <v>99.529785000000004</v>
      </c>
      <c r="Q18">
        <v>99.782418000000007</v>
      </c>
      <c r="R18">
        <v>99.935002999999995</v>
      </c>
      <c r="S18">
        <v>100</v>
      </c>
      <c r="T18">
        <v>100</v>
      </c>
      <c r="U18">
        <v>100</v>
      </c>
      <c r="V18">
        <v>100</v>
      </c>
      <c r="W18">
        <v>100</v>
      </c>
      <c r="X18">
        <v>100</v>
      </c>
      <c r="Y18">
        <v>100</v>
      </c>
      <c r="Z18">
        <v>100</v>
      </c>
      <c r="AA18">
        <v>100</v>
      </c>
      <c r="AB18">
        <v>100</v>
      </c>
      <c r="AC18">
        <v>100</v>
      </c>
      <c r="AD18">
        <v>100</v>
      </c>
      <c r="AE18">
        <v>100</v>
      </c>
      <c r="AF18">
        <v>100</v>
      </c>
      <c r="AG18">
        <v>100</v>
      </c>
      <c r="AH18">
        <v>100</v>
      </c>
      <c r="AI18">
        <v>100</v>
      </c>
      <c r="AJ18">
        <v>100</v>
      </c>
      <c r="AK18">
        <v>100</v>
      </c>
      <c r="AL18">
        <v>100</v>
      </c>
      <c r="AM18">
        <v>0.113</v>
      </c>
      <c r="AN18">
        <v>1.1319999999999999</v>
      </c>
      <c r="AO18">
        <v>9.73</v>
      </c>
      <c r="AP18">
        <v>0.32500000000000001</v>
      </c>
      <c r="AQ18">
        <v>3.7130000000000001</v>
      </c>
    </row>
    <row r="19" spans="1:43" x14ac:dyDescent="0.35">
      <c r="A19" t="s">
        <v>59</v>
      </c>
      <c r="B19">
        <v>0.64288500000000004</v>
      </c>
      <c r="C19">
        <v>1.5791459999999999</v>
      </c>
      <c r="D19">
        <v>10.488089</v>
      </c>
      <c r="E19">
        <v>24.814632</v>
      </c>
      <c r="F19">
        <v>38.481760000000001</v>
      </c>
      <c r="G19">
        <v>43.560127999999999</v>
      </c>
      <c r="H19">
        <v>47.484932000000001</v>
      </c>
      <c r="I19">
        <v>56.913336000000001</v>
      </c>
      <c r="J19">
        <v>70.619581999999994</v>
      </c>
      <c r="K19">
        <v>85.290092999999999</v>
      </c>
      <c r="L19">
        <v>89.512625</v>
      </c>
      <c r="M19">
        <v>95.052688000000003</v>
      </c>
      <c r="N19">
        <v>99.005188000000004</v>
      </c>
      <c r="O19">
        <v>99.425482000000002</v>
      </c>
      <c r="P19">
        <v>99.705719000000002</v>
      </c>
      <c r="Q19">
        <v>99.902653000000001</v>
      </c>
      <c r="R19">
        <v>100</v>
      </c>
      <c r="S19">
        <v>100</v>
      </c>
      <c r="T19">
        <v>100</v>
      </c>
      <c r="U19">
        <v>100</v>
      </c>
      <c r="V19">
        <v>100</v>
      </c>
      <c r="W19">
        <v>100</v>
      </c>
      <c r="X19">
        <v>100</v>
      </c>
      <c r="Y19">
        <v>100</v>
      </c>
      <c r="Z19">
        <v>100</v>
      </c>
      <c r="AA19">
        <v>100</v>
      </c>
      <c r="AB19">
        <v>100</v>
      </c>
      <c r="AC19">
        <v>100</v>
      </c>
      <c r="AD19">
        <v>100</v>
      </c>
      <c r="AE19">
        <v>100</v>
      </c>
      <c r="AF19">
        <v>100</v>
      </c>
      <c r="AG19">
        <v>100</v>
      </c>
      <c r="AH19">
        <v>100</v>
      </c>
      <c r="AI19">
        <v>100</v>
      </c>
      <c r="AJ19">
        <v>100</v>
      </c>
      <c r="AK19">
        <v>100</v>
      </c>
      <c r="AL19">
        <v>100</v>
      </c>
      <c r="AM19">
        <v>0.11700000000000001</v>
      </c>
      <c r="AN19">
        <v>1.224</v>
      </c>
      <c r="AO19">
        <v>10.326000000000001</v>
      </c>
      <c r="AP19">
        <v>0.34</v>
      </c>
      <c r="AQ19">
        <v>3.7869999999999999</v>
      </c>
    </row>
    <row r="20" spans="1:43" x14ac:dyDescent="0.35">
      <c r="A20" t="s">
        <v>60</v>
      </c>
      <c r="B20">
        <v>0.69745599999999996</v>
      </c>
      <c r="C20">
        <v>1.710208</v>
      </c>
      <c r="D20">
        <v>11.305062</v>
      </c>
      <c r="E20">
        <v>26.511581</v>
      </c>
      <c r="F20">
        <v>40.569387999999996</v>
      </c>
      <c r="G20">
        <v>45.589939999999999</v>
      </c>
      <c r="H20">
        <v>49.384878</v>
      </c>
      <c r="I20">
        <v>58.509267000000001</v>
      </c>
      <c r="J20">
        <v>71.751743000000005</v>
      </c>
      <c r="K20">
        <v>85.799529000000007</v>
      </c>
      <c r="L20">
        <v>89.810879</v>
      </c>
      <c r="M20">
        <v>95.040529000000006</v>
      </c>
      <c r="N20">
        <v>98.812217000000004</v>
      </c>
      <c r="O20">
        <v>99.233977999999993</v>
      </c>
      <c r="P20">
        <v>99.523518999999993</v>
      </c>
      <c r="Q20">
        <v>99.735802000000007</v>
      </c>
      <c r="R20">
        <v>99.866935999999995</v>
      </c>
      <c r="S20">
        <v>99.953519</v>
      </c>
      <c r="T20">
        <v>100</v>
      </c>
      <c r="U20">
        <v>100</v>
      </c>
      <c r="V20">
        <v>100</v>
      </c>
      <c r="W20">
        <v>100</v>
      </c>
      <c r="X20">
        <v>100</v>
      </c>
      <c r="Y20">
        <v>100</v>
      </c>
      <c r="Z20">
        <v>100</v>
      </c>
      <c r="AA20">
        <v>100</v>
      </c>
      <c r="AB20">
        <v>100</v>
      </c>
      <c r="AC20">
        <v>100</v>
      </c>
      <c r="AD20">
        <v>100</v>
      </c>
      <c r="AE20">
        <v>100</v>
      </c>
      <c r="AF20">
        <v>100</v>
      </c>
      <c r="AG20">
        <v>100</v>
      </c>
      <c r="AH20">
        <v>100</v>
      </c>
      <c r="AI20">
        <v>100</v>
      </c>
      <c r="AJ20">
        <v>100</v>
      </c>
      <c r="AK20">
        <v>100</v>
      </c>
      <c r="AL20">
        <v>100</v>
      </c>
      <c r="AM20">
        <v>0.112</v>
      </c>
      <c r="AN20">
        <v>1.038</v>
      </c>
      <c r="AO20">
        <v>10.132</v>
      </c>
      <c r="AP20">
        <v>0.32100000000000001</v>
      </c>
      <c r="AQ20">
        <v>3.77</v>
      </c>
    </row>
    <row r="21" spans="1:43" x14ac:dyDescent="0.35">
      <c r="A21" t="s">
        <v>60</v>
      </c>
      <c r="B21">
        <v>1.036389</v>
      </c>
      <c r="C21">
        <v>2.519447</v>
      </c>
      <c r="D21">
        <v>16.275465000000001</v>
      </c>
      <c r="E21">
        <v>36.588447000000002</v>
      </c>
      <c r="F21">
        <v>52.408040999999997</v>
      </c>
      <c r="G21">
        <v>56.635252999999999</v>
      </c>
      <c r="H21">
        <v>59.148961999999997</v>
      </c>
      <c r="I21">
        <v>65.334722999999997</v>
      </c>
      <c r="J21">
        <v>75.116939000000002</v>
      </c>
      <c r="K21">
        <v>86.007705000000001</v>
      </c>
      <c r="L21">
        <v>89.496714999999995</v>
      </c>
      <c r="M21">
        <v>94.616253</v>
      </c>
      <c r="N21">
        <v>98.933661000000001</v>
      </c>
      <c r="O21">
        <v>99.418013000000002</v>
      </c>
      <c r="P21">
        <v>99.721496999999999</v>
      </c>
      <c r="Q21">
        <v>99.913364999999999</v>
      </c>
      <c r="R21">
        <v>100</v>
      </c>
      <c r="S21">
        <v>100</v>
      </c>
      <c r="T21">
        <v>100</v>
      </c>
      <c r="U21">
        <v>100</v>
      </c>
      <c r="V21">
        <v>100</v>
      </c>
      <c r="W21">
        <v>100</v>
      </c>
      <c r="X21">
        <v>100</v>
      </c>
      <c r="Y21">
        <v>100</v>
      </c>
      <c r="Z21">
        <v>100</v>
      </c>
      <c r="AA21">
        <v>100</v>
      </c>
      <c r="AB21">
        <v>100</v>
      </c>
      <c r="AC21">
        <v>100</v>
      </c>
      <c r="AD21">
        <v>100</v>
      </c>
      <c r="AE21">
        <v>100</v>
      </c>
      <c r="AF21">
        <v>100</v>
      </c>
      <c r="AG21">
        <v>100</v>
      </c>
      <c r="AH21">
        <v>100</v>
      </c>
      <c r="AI21">
        <v>100</v>
      </c>
      <c r="AJ21">
        <v>100</v>
      </c>
      <c r="AK21">
        <v>100</v>
      </c>
      <c r="AL21">
        <v>100</v>
      </c>
      <c r="AM21">
        <v>9.4E-2</v>
      </c>
      <c r="AN21">
        <v>0.42399999999999999</v>
      </c>
      <c r="AO21">
        <v>10.391</v>
      </c>
      <c r="AP21">
        <v>0.245</v>
      </c>
      <c r="AQ21">
        <v>3.419</v>
      </c>
    </row>
    <row r="22" spans="1:43" x14ac:dyDescent="0.35">
      <c r="A22" t="s">
        <v>60</v>
      </c>
      <c r="B22">
        <v>0.98555899999999996</v>
      </c>
      <c r="C22">
        <v>2.3969130000000001</v>
      </c>
      <c r="D22">
        <v>15.504023999999999</v>
      </c>
      <c r="E22">
        <v>34.956549000000003</v>
      </c>
      <c r="F22">
        <v>50.334339</v>
      </c>
      <c r="G22">
        <v>54.573228</v>
      </c>
      <c r="H22">
        <v>57.174005000000001</v>
      </c>
      <c r="I22">
        <v>63.590456000000003</v>
      </c>
      <c r="J22">
        <v>73.748234999999994</v>
      </c>
      <c r="K22">
        <v>85.161659</v>
      </c>
      <c r="L22">
        <v>88.824854999999999</v>
      </c>
      <c r="M22">
        <v>94.205426000000003</v>
      </c>
      <c r="N22">
        <v>98.795522000000005</v>
      </c>
      <c r="O22">
        <v>99.330955000000003</v>
      </c>
      <c r="P22">
        <v>99.676623000000006</v>
      </c>
      <c r="Q22">
        <v>99.901394999999994</v>
      </c>
      <c r="R22">
        <v>100</v>
      </c>
      <c r="S22">
        <v>100</v>
      </c>
      <c r="T22">
        <v>100</v>
      </c>
      <c r="U22">
        <v>100</v>
      </c>
      <c r="V22">
        <v>100</v>
      </c>
      <c r="W22">
        <v>100</v>
      </c>
      <c r="X22">
        <v>100</v>
      </c>
      <c r="Y22">
        <v>100</v>
      </c>
      <c r="Z22">
        <v>100</v>
      </c>
      <c r="AA22">
        <v>100</v>
      </c>
      <c r="AB22">
        <v>100</v>
      </c>
      <c r="AC22">
        <v>100</v>
      </c>
      <c r="AD22">
        <v>100</v>
      </c>
      <c r="AE22">
        <v>100</v>
      </c>
      <c r="AF22">
        <v>100</v>
      </c>
      <c r="AG22">
        <v>100</v>
      </c>
      <c r="AH22">
        <v>100</v>
      </c>
      <c r="AI22">
        <v>100</v>
      </c>
      <c r="AJ22">
        <v>100</v>
      </c>
      <c r="AK22">
        <v>100</v>
      </c>
      <c r="AL22">
        <v>100</v>
      </c>
      <c r="AM22">
        <v>9.6000000000000002E-2</v>
      </c>
      <c r="AN22">
        <v>0.47899999999999998</v>
      </c>
      <c r="AO22">
        <v>10.901</v>
      </c>
      <c r="AP22">
        <v>0.255</v>
      </c>
      <c r="AQ22">
        <v>3.6240000000000001</v>
      </c>
    </row>
    <row r="23" spans="1:43" x14ac:dyDescent="0.35">
      <c r="A23" t="s">
        <v>60</v>
      </c>
      <c r="B23">
        <v>0.75919199999999998</v>
      </c>
      <c r="C23">
        <v>1.855437</v>
      </c>
      <c r="D23">
        <v>12.164388000000001</v>
      </c>
      <c r="E23">
        <v>28.162831000000001</v>
      </c>
      <c r="F23">
        <v>42.405628999999998</v>
      </c>
      <c r="G23">
        <v>47.293689000000001</v>
      </c>
      <c r="H23">
        <v>50.934533000000002</v>
      </c>
      <c r="I23">
        <v>59.675289999999997</v>
      </c>
      <c r="J23">
        <v>71.956260999999998</v>
      </c>
      <c r="K23">
        <v>84.908714000000003</v>
      </c>
      <c r="L23">
        <v>88.770506999999995</v>
      </c>
      <c r="M23">
        <v>94.167016000000004</v>
      </c>
      <c r="N23">
        <v>98.647942999999998</v>
      </c>
      <c r="O23">
        <v>99.192616000000001</v>
      </c>
      <c r="P23">
        <v>99.557781000000006</v>
      </c>
      <c r="Q23">
        <v>99.808767000000003</v>
      </c>
      <c r="R23">
        <v>99.945436000000001</v>
      </c>
      <c r="S23">
        <v>100</v>
      </c>
      <c r="T23">
        <v>100</v>
      </c>
      <c r="U23">
        <v>100</v>
      </c>
      <c r="V23">
        <v>100</v>
      </c>
      <c r="W23">
        <v>100</v>
      </c>
      <c r="X23">
        <v>100</v>
      </c>
      <c r="Y23">
        <v>100</v>
      </c>
      <c r="Z23">
        <v>100</v>
      </c>
      <c r="AA23">
        <v>100</v>
      </c>
      <c r="AB23">
        <v>100</v>
      </c>
      <c r="AC23">
        <v>100</v>
      </c>
      <c r="AD23">
        <v>100</v>
      </c>
      <c r="AE23">
        <v>100</v>
      </c>
      <c r="AF23">
        <v>100</v>
      </c>
      <c r="AG23">
        <v>100</v>
      </c>
      <c r="AH23">
        <v>100</v>
      </c>
      <c r="AI23">
        <v>100</v>
      </c>
      <c r="AJ23">
        <v>100</v>
      </c>
      <c r="AK23">
        <v>100</v>
      </c>
      <c r="AL23">
        <v>100</v>
      </c>
      <c r="AM23">
        <v>0.108</v>
      </c>
      <c r="AN23">
        <v>0.89500000000000002</v>
      </c>
      <c r="AO23">
        <v>10.920999999999999</v>
      </c>
      <c r="AP23">
        <v>0.30599999999999999</v>
      </c>
      <c r="AQ23">
        <v>3.88</v>
      </c>
    </row>
    <row r="24" spans="1:43" x14ac:dyDescent="0.35">
      <c r="A24" t="s">
        <v>60</v>
      </c>
      <c r="B24">
        <v>1.022097</v>
      </c>
      <c r="C24">
        <v>2.569286</v>
      </c>
      <c r="D24">
        <v>17.740124000000002</v>
      </c>
      <c r="E24">
        <v>40.926186999999999</v>
      </c>
      <c r="F24">
        <v>57.385702999999999</v>
      </c>
      <c r="G24">
        <v>63.011561999999998</v>
      </c>
      <c r="H24">
        <v>67.349580000000003</v>
      </c>
      <c r="I24">
        <v>77.358777000000003</v>
      </c>
      <c r="J24">
        <v>89.943910000000002</v>
      </c>
      <c r="K24">
        <v>98.511849999999995</v>
      </c>
      <c r="L24">
        <v>99.617103999999998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  <c r="W24">
        <v>100</v>
      </c>
      <c r="X24">
        <v>100</v>
      </c>
      <c r="Y24">
        <v>100</v>
      </c>
      <c r="Z24">
        <v>100</v>
      </c>
      <c r="AA24">
        <v>100</v>
      </c>
      <c r="AB24">
        <v>100</v>
      </c>
      <c r="AC24">
        <v>100</v>
      </c>
      <c r="AD24">
        <v>100</v>
      </c>
      <c r="AE24">
        <v>100</v>
      </c>
      <c r="AF24">
        <v>100</v>
      </c>
      <c r="AG24">
        <v>100</v>
      </c>
      <c r="AH24">
        <v>100</v>
      </c>
      <c r="AI24">
        <v>100</v>
      </c>
      <c r="AJ24">
        <v>100</v>
      </c>
      <c r="AK24">
        <v>100</v>
      </c>
      <c r="AL24">
        <v>100</v>
      </c>
      <c r="AM24">
        <v>9.0999999999999998E-2</v>
      </c>
      <c r="AN24">
        <v>0.33800000000000002</v>
      </c>
      <c r="AO24">
        <v>3.9119999999999999</v>
      </c>
      <c r="AP24">
        <v>0.222</v>
      </c>
      <c r="AQ24">
        <v>1.28</v>
      </c>
    </row>
  </sheetData>
  <phoneticPr fontId="1" type="noConversion"/>
  <pageMargins left="0.7" right="0.7" top="0.75" bottom="0.75" header="0.3" footer="0.3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topLeftCell="F1" workbookViewId="0">
      <pane ySplit="540" topLeftCell="A16" activePane="bottomLeft"/>
      <selection activeCell="N1" sqref="N1:O1048576"/>
      <selection pane="bottomLeft" activeCell="N40" sqref="N40:V40"/>
    </sheetView>
  </sheetViews>
  <sheetFormatPr defaultColWidth="8.81640625" defaultRowHeight="14.5" x14ac:dyDescent="0.35"/>
  <cols>
    <col min="2" max="2" width="11.7265625" customWidth="1"/>
  </cols>
  <sheetData>
    <row r="1" spans="1:22" x14ac:dyDescent="0.35">
      <c r="A1" t="s">
        <v>18</v>
      </c>
      <c r="B1" t="s">
        <v>8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  <c r="H1" t="s">
        <v>53</v>
      </c>
      <c r="I1" t="s">
        <v>54</v>
      </c>
      <c r="J1" t="s">
        <v>55</v>
      </c>
      <c r="K1" t="s">
        <v>56</v>
      </c>
      <c r="L1" t="s">
        <v>57</v>
      </c>
      <c r="M1" t="s">
        <v>58</v>
      </c>
      <c r="N1" t="s">
        <v>59</v>
      </c>
      <c r="O1" t="s">
        <v>59</v>
      </c>
      <c r="P1" t="s">
        <v>59</v>
      </c>
      <c r="Q1" t="s">
        <v>59</v>
      </c>
      <c r="R1" t="s">
        <v>60</v>
      </c>
      <c r="S1" t="s">
        <v>60</v>
      </c>
      <c r="T1" t="s">
        <v>60</v>
      </c>
      <c r="U1" t="s">
        <v>60</v>
      </c>
      <c r="V1" t="s">
        <v>60</v>
      </c>
    </row>
    <row r="2" spans="1:22" x14ac:dyDescent="0.35">
      <c r="A2" s="1">
        <f t="shared" ref="A2:A37" si="0">-LOG((B2/1000),2)</f>
        <v>-1</v>
      </c>
      <c r="B2" s="38">
        <v>2000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100</v>
      </c>
      <c r="J2">
        <v>100</v>
      </c>
      <c r="K2">
        <v>100</v>
      </c>
      <c r="L2">
        <v>100</v>
      </c>
      <c r="M2">
        <v>100</v>
      </c>
      <c r="N2">
        <v>100</v>
      </c>
      <c r="O2">
        <v>100</v>
      </c>
      <c r="P2">
        <v>100</v>
      </c>
      <c r="Q2">
        <v>100</v>
      </c>
      <c r="R2">
        <v>100</v>
      </c>
      <c r="S2">
        <v>100</v>
      </c>
      <c r="T2">
        <v>100</v>
      </c>
      <c r="U2">
        <v>100</v>
      </c>
      <c r="V2">
        <v>100</v>
      </c>
    </row>
    <row r="3" spans="1:22" x14ac:dyDescent="0.35">
      <c r="A3" s="35">
        <f t="shared" si="0"/>
        <v>-0.74846123300403555</v>
      </c>
      <c r="B3" s="38">
        <v>1680</v>
      </c>
      <c r="C3">
        <v>100</v>
      </c>
      <c r="D3">
        <v>99.705021000000002</v>
      </c>
      <c r="E3">
        <v>99.838455999999994</v>
      </c>
      <c r="F3">
        <v>99.130944</v>
      </c>
      <c r="G3">
        <v>100</v>
      </c>
      <c r="H3">
        <v>99.568116000000003</v>
      </c>
      <c r="I3">
        <v>100</v>
      </c>
      <c r="J3">
        <v>100</v>
      </c>
      <c r="K3">
        <v>100</v>
      </c>
      <c r="L3">
        <v>99.928303</v>
      </c>
      <c r="M3">
        <v>100</v>
      </c>
      <c r="N3">
        <v>100</v>
      </c>
      <c r="O3">
        <v>100</v>
      </c>
      <c r="P3">
        <v>100</v>
      </c>
      <c r="Q3">
        <v>100</v>
      </c>
      <c r="R3">
        <v>100</v>
      </c>
      <c r="S3">
        <v>100</v>
      </c>
      <c r="T3">
        <v>100</v>
      </c>
      <c r="U3">
        <v>100</v>
      </c>
      <c r="V3">
        <v>100</v>
      </c>
    </row>
    <row r="4" spans="1:22" x14ac:dyDescent="0.35">
      <c r="A4" s="38">
        <f t="shared" si="0"/>
        <v>-0.49569516262406882</v>
      </c>
      <c r="B4" s="38">
        <v>1410</v>
      </c>
      <c r="C4">
        <v>100</v>
      </c>
      <c r="D4">
        <v>97.931653999999995</v>
      </c>
      <c r="E4">
        <v>99.159418000000002</v>
      </c>
      <c r="F4">
        <v>97.342116000000004</v>
      </c>
      <c r="G4">
        <v>100</v>
      </c>
      <c r="H4">
        <v>98.716772000000006</v>
      </c>
      <c r="I4">
        <v>100</v>
      </c>
      <c r="J4">
        <v>100</v>
      </c>
      <c r="K4">
        <v>99.984566999999998</v>
      </c>
      <c r="L4">
        <v>99.686843999999994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38">
        <f t="shared" si="0"/>
        <v>-0.2509615735332188</v>
      </c>
      <c r="B5" s="38">
        <v>1190</v>
      </c>
      <c r="C5">
        <v>100</v>
      </c>
      <c r="D5">
        <v>93.341234</v>
      </c>
      <c r="E5">
        <v>97.452342999999999</v>
      </c>
      <c r="F5">
        <v>94.800978000000001</v>
      </c>
      <c r="G5">
        <v>100</v>
      </c>
      <c r="H5">
        <v>97.593052</v>
      </c>
      <c r="I5">
        <v>100</v>
      </c>
      <c r="J5">
        <v>100</v>
      </c>
      <c r="K5">
        <v>99.746322000000006</v>
      </c>
      <c r="L5">
        <v>99.095545000000001</v>
      </c>
      <c r="M5">
        <v>100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5">
      <c r="A6" s="38">
        <f t="shared" si="0"/>
        <v>0</v>
      </c>
      <c r="B6" s="38">
        <v>1000</v>
      </c>
      <c r="C6">
        <v>100</v>
      </c>
      <c r="D6">
        <v>84.834029999999998</v>
      </c>
      <c r="E6">
        <v>94.039361999999997</v>
      </c>
      <c r="F6">
        <v>91.367908</v>
      </c>
      <c r="G6">
        <v>100</v>
      </c>
      <c r="H6">
        <v>96.126412000000002</v>
      </c>
      <c r="I6">
        <v>100</v>
      </c>
      <c r="J6">
        <v>99.841620000000006</v>
      </c>
      <c r="K6">
        <v>98.573668999999995</v>
      </c>
      <c r="L6">
        <v>97.805993999999998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5">
      <c r="A7" s="38">
        <f t="shared" si="0"/>
        <v>0.2515387669959645</v>
      </c>
      <c r="B7" s="38">
        <v>840</v>
      </c>
      <c r="C7">
        <v>100</v>
      </c>
      <c r="D7">
        <v>73.341808</v>
      </c>
      <c r="E7">
        <v>88.658698999999999</v>
      </c>
      <c r="F7">
        <v>87.088262</v>
      </c>
      <c r="G7">
        <v>100</v>
      </c>
      <c r="H7">
        <v>94.185411999999999</v>
      </c>
      <c r="I7">
        <v>100</v>
      </c>
      <c r="J7">
        <v>98.417275000000004</v>
      </c>
      <c r="K7">
        <v>96.176928000000004</v>
      </c>
      <c r="L7">
        <v>95.488175999999996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38">
        <f t="shared" si="0"/>
        <v>0.49410907027004275</v>
      </c>
      <c r="B8" s="38">
        <v>710</v>
      </c>
      <c r="C8">
        <v>100</v>
      </c>
      <c r="D8">
        <v>61.931263000000001</v>
      </c>
      <c r="E8">
        <v>81.769199</v>
      </c>
      <c r="F8">
        <v>82.214844999999997</v>
      </c>
      <c r="G8">
        <v>100</v>
      </c>
      <c r="H8">
        <v>91.672872999999996</v>
      </c>
      <c r="I8">
        <v>100</v>
      </c>
      <c r="J8">
        <v>95.301855000000003</v>
      </c>
      <c r="K8">
        <v>92.531574000000006</v>
      </c>
      <c r="L8">
        <v>92.094488999999996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5">
      <c r="A9" s="38">
        <f t="shared" si="0"/>
        <v>0.76121314041288357</v>
      </c>
      <c r="B9" s="38">
        <v>590</v>
      </c>
      <c r="C9">
        <v>100</v>
      </c>
      <c r="D9">
        <v>52.069526000000003</v>
      </c>
      <c r="E9">
        <v>72.841111999999995</v>
      </c>
      <c r="F9">
        <v>76.209114999999997</v>
      </c>
      <c r="G9">
        <v>100</v>
      </c>
      <c r="H9">
        <v>88.087158000000002</v>
      </c>
      <c r="I9">
        <v>100</v>
      </c>
      <c r="J9">
        <v>89.872569999999996</v>
      </c>
      <c r="K9">
        <v>87.152389999999997</v>
      </c>
      <c r="L9">
        <v>87.100465999999997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38">
        <f t="shared" si="0"/>
        <v>1</v>
      </c>
      <c r="B10" s="38">
        <v>500</v>
      </c>
      <c r="C10">
        <v>100</v>
      </c>
      <c r="D10">
        <v>46.841037</v>
      </c>
      <c r="E10">
        <v>64.385167999999993</v>
      </c>
      <c r="F10">
        <v>70.624988000000002</v>
      </c>
      <c r="G10">
        <v>100</v>
      </c>
      <c r="H10">
        <v>84.307742000000005</v>
      </c>
      <c r="I10">
        <v>99.917441999999994</v>
      </c>
      <c r="J10">
        <v>83.706683999999996</v>
      </c>
      <c r="K10">
        <v>81.509718000000007</v>
      </c>
      <c r="L10">
        <v>81.852501000000004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38">
        <f t="shared" si="0"/>
        <v>1.2515387669959643</v>
      </c>
      <c r="B11" s="38">
        <v>420</v>
      </c>
      <c r="C11">
        <v>100</v>
      </c>
      <c r="D11">
        <v>44.464165000000001</v>
      </c>
      <c r="E11">
        <v>55.733975000000001</v>
      </c>
      <c r="F11">
        <v>64.996545999999995</v>
      </c>
      <c r="G11">
        <v>100</v>
      </c>
      <c r="H11">
        <v>80.092893000000004</v>
      </c>
      <c r="I11">
        <v>97.428077999999999</v>
      </c>
      <c r="J11">
        <v>76.662998999999999</v>
      </c>
      <c r="K11">
        <v>75.231127000000001</v>
      </c>
      <c r="L11">
        <v>76.050085999999993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38">
        <f t="shared" si="0"/>
        <v>1.5145731728297585</v>
      </c>
      <c r="B12" s="38">
        <v>350</v>
      </c>
      <c r="C12">
        <v>100</v>
      </c>
      <c r="D12">
        <v>43.841678000000002</v>
      </c>
      <c r="E12">
        <v>47.62641</v>
      </c>
      <c r="F12">
        <v>59.898687000000002</v>
      </c>
      <c r="G12">
        <v>99.586332999999996</v>
      </c>
      <c r="H12">
        <v>75.901928999999996</v>
      </c>
      <c r="I12">
        <v>94.008773000000005</v>
      </c>
      <c r="J12">
        <v>69.649296000000007</v>
      </c>
      <c r="K12">
        <v>68.873339000000001</v>
      </c>
      <c r="L12">
        <v>70.310005000000004</v>
      </c>
      <c r="M12">
        <v>99.671104999999997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38">
        <f t="shared" si="0"/>
        <v>1.7369655941662063</v>
      </c>
      <c r="B13" s="38">
        <v>300</v>
      </c>
      <c r="C13">
        <v>100</v>
      </c>
      <c r="D13">
        <v>43.797303999999997</v>
      </c>
      <c r="E13">
        <v>41.852058999999997</v>
      </c>
      <c r="F13">
        <v>56.509439999999998</v>
      </c>
      <c r="G13">
        <v>97.879524000000004</v>
      </c>
      <c r="H13">
        <v>72.843387000000007</v>
      </c>
      <c r="I13">
        <v>91.201265000000006</v>
      </c>
      <c r="J13">
        <v>64.595974999999996</v>
      </c>
      <c r="K13">
        <v>64.020790000000005</v>
      </c>
      <c r="L13">
        <v>66.116585999999998</v>
      </c>
      <c r="M13">
        <v>98.172685000000001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38">
        <f t="shared" si="0"/>
        <v>2</v>
      </c>
      <c r="B14" s="38">
        <v>250</v>
      </c>
      <c r="C14">
        <v>100</v>
      </c>
      <c r="D14">
        <v>43.797303999999997</v>
      </c>
      <c r="E14">
        <v>36.444459999999999</v>
      </c>
      <c r="F14">
        <v>53.714460000000003</v>
      </c>
      <c r="G14">
        <v>95.787028000000007</v>
      </c>
      <c r="H14">
        <v>70.003838999999999</v>
      </c>
      <c r="I14">
        <v>88.710916999999995</v>
      </c>
      <c r="J14">
        <v>60.033638000000003</v>
      </c>
      <c r="K14">
        <v>59.14714</v>
      </c>
      <c r="L14">
        <v>62.193288000000003</v>
      </c>
      <c r="M14">
        <v>95.904889999999995</v>
      </c>
      <c r="N14">
        <v>100</v>
      </c>
      <c r="O14">
        <v>100</v>
      </c>
      <c r="P14">
        <v>100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38">
        <f t="shared" si="0"/>
        <v>2.2515387669959646</v>
      </c>
      <c r="B15" s="38">
        <v>210</v>
      </c>
      <c r="C15">
        <v>100</v>
      </c>
      <c r="D15">
        <v>43.797303999999997</v>
      </c>
      <c r="E15">
        <v>32.644078999999998</v>
      </c>
      <c r="F15">
        <v>52.151719</v>
      </c>
      <c r="G15">
        <v>94.192175000000006</v>
      </c>
      <c r="H15">
        <v>68.086678000000006</v>
      </c>
      <c r="I15">
        <v>87.304225000000002</v>
      </c>
      <c r="J15">
        <v>57.118980999999998</v>
      </c>
      <c r="K15">
        <v>55.419559</v>
      </c>
      <c r="L15">
        <v>59.501151999999998</v>
      </c>
      <c r="M15">
        <v>93.651784000000006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38">
        <f t="shared" si="0"/>
        <v>2.4981787345790898</v>
      </c>
      <c r="B16" s="38">
        <v>177</v>
      </c>
      <c r="C16">
        <v>100</v>
      </c>
      <c r="D16">
        <v>43.797303999999997</v>
      </c>
      <c r="E16">
        <v>30.011991999999999</v>
      </c>
      <c r="F16">
        <v>51.377054000000001</v>
      </c>
      <c r="G16">
        <v>93.269295999999997</v>
      </c>
      <c r="H16">
        <v>66.826137000000003</v>
      </c>
      <c r="I16">
        <v>86.677280999999994</v>
      </c>
      <c r="J16">
        <v>55.380901999999999</v>
      </c>
      <c r="K16">
        <v>52.559108999999999</v>
      </c>
      <c r="L16">
        <v>57.690913999999999</v>
      </c>
      <c r="M16">
        <v>91.760726000000005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</row>
    <row r="17" spans="1:22" x14ac:dyDescent="0.35">
      <c r="A17" s="38">
        <f t="shared" si="0"/>
        <v>2.7466157641999258</v>
      </c>
      <c r="B17" s="38">
        <v>149</v>
      </c>
      <c r="C17">
        <v>100</v>
      </c>
      <c r="D17">
        <v>43.797303999999997</v>
      </c>
      <c r="E17">
        <v>28.189834999999999</v>
      </c>
      <c r="F17">
        <v>50.993358000000001</v>
      </c>
      <c r="G17">
        <v>92.871647999999993</v>
      </c>
      <c r="H17">
        <v>65.957907000000006</v>
      </c>
      <c r="I17">
        <v>86.505335000000002</v>
      </c>
      <c r="J17">
        <v>54.363534000000001</v>
      </c>
      <c r="K17">
        <v>50.299818999999999</v>
      </c>
      <c r="L17">
        <v>56.430528000000002</v>
      </c>
      <c r="M17">
        <v>90.297662000000003</v>
      </c>
      <c r="N17">
        <v>100</v>
      </c>
      <c r="O17">
        <v>99.903076999999996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38">
        <f t="shared" si="0"/>
        <v>3</v>
      </c>
      <c r="B18" s="38">
        <v>125</v>
      </c>
      <c r="C18">
        <v>100</v>
      </c>
      <c r="D18">
        <v>43.797303999999997</v>
      </c>
      <c r="E18">
        <v>26.913259</v>
      </c>
      <c r="F18">
        <v>50.685118000000003</v>
      </c>
      <c r="G18">
        <v>92.785749999999993</v>
      </c>
      <c r="H18">
        <v>65.252356000000006</v>
      </c>
      <c r="I18">
        <v>86.505335000000002</v>
      </c>
      <c r="J18">
        <v>53.685225000000003</v>
      </c>
      <c r="K18">
        <v>48.442346000000001</v>
      </c>
      <c r="L18">
        <v>55.453480999999996</v>
      </c>
      <c r="M18">
        <v>89.191216999999995</v>
      </c>
      <c r="N18">
        <v>100</v>
      </c>
      <c r="O18">
        <v>99.787260000000003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38">
        <f t="shared" si="0"/>
        <v>3.2515387669959646</v>
      </c>
      <c r="B19" s="38">
        <v>105</v>
      </c>
      <c r="C19">
        <v>100</v>
      </c>
      <c r="D19">
        <v>43.744512</v>
      </c>
      <c r="E19">
        <v>26.000737999999998</v>
      </c>
      <c r="F19">
        <v>50.262365000000003</v>
      </c>
      <c r="G19">
        <v>92.785749999999993</v>
      </c>
      <c r="H19">
        <v>64.553088000000002</v>
      </c>
      <c r="I19">
        <v>86.505335000000002</v>
      </c>
      <c r="J19">
        <v>53.080404999999999</v>
      </c>
      <c r="K19">
        <v>46.888666000000001</v>
      </c>
      <c r="L19">
        <v>54.593302999999999</v>
      </c>
      <c r="M19">
        <v>88.306066999999999</v>
      </c>
      <c r="N19">
        <v>99.976332999999997</v>
      </c>
      <c r="O19">
        <v>99.667473999999999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</row>
    <row r="20" spans="1:22" x14ac:dyDescent="0.35">
      <c r="A20" s="38">
        <f t="shared" si="0"/>
        <v>3.5063526660247901</v>
      </c>
      <c r="B20" s="38">
        <v>88</v>
      </c>
      <c r="C20">
        <v>100</v>
      </c>
      <c r="D20">
        <v>43.424239999999998</v>
      </c>
      <c r="E20">
        <v>25.27581</v>
      </c>
      <c r="F20">
        <v>49.655154000000003</v>
      </c>
      <c r="G20">
        <v>92.730806999999999</v>
      </c>
      <c r="H20">
        <v>63.755834</v>
      </c>
      <c r="I20">
        <v>86.419103000000007</v>
      </c>
      <c r="J20">
        <v>52.389687000000002</v>
      </c>
      <c r="K20">
        <v>45.515673</v>
      </c>
      <c r="L20">
        <v>53.731340000000003</v>
      </c>
      <c r="M20">
        <v>87.448160000000001</v>
      </c>
      <c r="N20">
        <v>99.898623000000001</v>
      </c>
      <c r="O20">
        <v>99.541578999999999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38">
        <f t="shared" si="0"/>
        <v>3.7563309190331378</v>
      </c>
      <c r="B21" s="38">
        <v>74</v>
      </c>
      <c r="C21">
        <v>99.968624000000005</v>
      </c>
      <c r="D21">
        <v>42.945185000000002</v>
      </c>
      <c r="E21">
        <v>24.668835000000001</v>
      </c>
      <c r="F21">
        <v>48.927796999999998</v>
      </c>
      <c r="G21">
        <v>92.449083000000002</v>
      </c>
      <c r="H21">
        <v>62.885528999999998</v>
      </c>
      <c r="I21">
        <v>86.101320999999999</v>
      </c>
      <c r="J21">
        <v>51.614964000000001</v>
      </c>
      <c r="K21">
        <v>44.331612</v>
      </c>
      <c r="L21">
        <v>52.876972000000002</v>
      </c>
      <c r="M21">
        <v>86.533835999999994</v>
      </c>
      <c r="N21">
        <v>99.814809999999994</v>
      </c>
      <c r="O21">
        <v>99.410122999999999</v>
      </c>
      <c r="P21">
        <v>100</v>
      </c>
      <c r="Q21">
        <v>100</v>
      </c>
      <c r="R21">
        <v>99.953519</v>
      </c>
      <c r="S21">
        <v>100</v>
      </c>
      <c r="T21">
        <v>100</v>
      </c>
      <c r="U21">
        <v>100</v>
      </c>
      <c r="V21">
        <v>100</v>
      </c>
    </row>
    <row r="22" spans="1:22" x14ac:dyDescent="0.35">
      <c r="A22" s="38">
        <f t="shared" si="0"/>
        <v>3.9885043611621707</v>
      </c>
      <c r="B22" s="38">
        <v>63</v>
      </c>
      <c r="C22">
        <v>99.781008</v>
      </c>
      <c r="D22">
        <v>42.471699999999998</v>
      </c>
      <c r="E22">
        <v>24.160423999999999</v>
      </c>
      <c r="F22">
        <v>48.212857999999997</v>
      </c>
      <c r="G22">
        <v>91.951706999999999</v>
      </c>
      <c r="H22">
        <v>62.046168000000002</v>
      </c>
      <c r="I22">
        <v>85.668361000000004</v>
      </c>
      <c r="J22">
        <v>50.853496999999997</v>
      </c>
      <c r="K22">
        <v>43.375546</v>
      </c>
      <c r="L22">
        <v>52.100033000000003</v>
      </c>
      <c r="M22">
        <v>85.595080999999993</v>
      </c>
      <c r="N22">
        <v>99.719063000000006</v>
      </c>
      <c r="O22">
        <v>99.270698999999993</v>
      </c>
      <c r="P22">
        <v>99.935002999999995</v>
      </c>
      <c r="Q22">
        <v>100</v>
      </c>
      <c r="R22">
        <v>99.866935999999995</v>
      </c>
      <c r="S22">
        <v>100</v>
      </c>
      <c r="T22">
        <v>100</v>
      </c>
      <c r="U22">
        <v>99.945436000000001</v>
      </c>
      <c r="V22">
        <v>100</v>
      </c>
    </row>
    <row r="23" spans="1:22" x14ac:dyDescent="0.35">
      <c r="A23" s="38">
        <f t="shared" si="0"/>
        <v>4.2378638300988882</v>
      </c>
      <c r="B23" s="38">
        <v>53</v>
      </c>
      <c r="C23">
        <v>99.250857999999994</v>
      </c>
      <c r="D23">
        <v>42.012669000000002</v>
      </c>
      <c r="E23">
        <v>23.662572000000001</v>
      </c>
      <c r="F23">
        <v>47.482726</v>
      </c>
      <c r="G23">
        <v>91.200855000000004</v>
      </c>
      <c r="H23">
        <v>61.177790999999999</v>
      </c>
      <c r="I23">
        <v>85.125174999999999</v>
      </c>
      <c r="J23">
        <v>50.057304000000002</v>
      </c>
      <c r="K23">
        <v>42.510531999999998</v>
      </c>
      <c r="L23">
        <v>51.321047</v>
      </c>
      <c r="M23">
        <v>84.523625999999993</v>
      </c>
      <c r="N23">
        <v>99.582693000000006</v>
      </c>
      <c r="O23">
        <v>99.089269000000002</v>
      </c>
      <c r="P23">
        <v>99.782418000000007</v>
      </c>
      <c r="Q23">
        <v>99.902653000000001</v>
      </c>
      <c r="R23">
        <v>99.735802000000007</v>
      </c>
      <c r="S23">
        <v>99.913364999999999</v>
      </c>
      <c r="T23">
        <v>99.901394999999994</v>
      </c>
      <c r="U23">
        <v>99.808767000000003</v>
      </c>
      <c r="V23">
        <v>100</v>
      </c>
    </row>
    <row r="24" spans="1:22" x14ac:dyDescent="0.35">
      <c r="A24" s="38">
        <f t="shared" si="0"/>
        <v>4.5063526660247897</v>
      </c>
      <c r="B24" s="38">
        <v>44</v>
      </c>
      <c r="C24">
        <v>98.221621999999996</v>
      </c>
      <c r="D24">
        <v>41.614533000000002</v>
      </c>
      <c r="E24">
        <v>23.184716999999999</v>
      </c>
      <c r="F24">
        <v>46.800156999999999</v>
      </c>
      <c r="G24">
        <v>90.240657999999996</v>
      </c>
      <c r="H24">
        <v>60.345083000000002</v>
      </c>
      <c r="I24">
        <v>84.538494999999998</v>
      </c>
      <c r="J24">
        <v>49.288713999999999</v>
      </c>
      <c r="K24">
        <v>41.762819</v>
      </c>
      <c r="L24">
        <v>50.579120000000003</v>
      </c>
      <c r="M24">
        <v>83.371519000000006</v>
      </c>
      <c r="N24">
        <v>99.380619999999993</v>
      </c>
      <c r="O24">
        <v>98.840007</v>
      </c>
      <c r="P24">
        <v>99.529785000000004</v>
      </c>
      <c r="Q24">
        <v>99.705719000000002</v>
      </c>
      <c r="R24">
        <v>99.523518999999993</v>
      </c>
      <c r="S24">
        <v>99.721496999999999</v>
      </c>
      <c r="T24">
        <v>99.676623000000006</v>
      </c>
      <c r="U24">
        <v>99.557781000000006</v>
      </c>
      <c r="V24">
        <v>100</v>
      </c>
    </row>
    <row r="25" spans="1:22" x14ac:dyDescent="0.35">
      <c r="A25" s="38">
        <f t="shared" si="0"/>
        <v>4.7563309190331369</v>
      </c>
      <c r="B25" s="38">
        <v>37</v>
      </c>
      <c r="C25">
        <v>96.797690000000003</v>
      </c>
      <c r="D25">
        <v>41.326379000000003</v>
      </c>
      <c r="E25">
        <v>22.799016999999999</v>
      </c>
      <c r="F25">
        <v>46.276600999999999</v>
      </c>
      <c r="G25">
        <v>89.306476000000004</v>
      </c>
      <c r="H25">
        <v>59.694026999999998</v>
      </c>
      <c r="I25">
        <v>84.043115</v>
      </c>
      <c r="J25">
        <v>48.683866999999999</v>
      </c>
      <c r="K25">
        <v>41.21622</v>
      </c>
      <c r="L25">
        <v>49.987651</v>
      </c>
      <c r="M25">
        <v>82.367724999999993</v>
      </c>
      <c r="N25">
        <v>99.121920000000003</v>
      </c>
      <c r="O25">
        <v>98.537918000000005</v>
      </c>
      <c r="P25">
        <v>99.212619000000004</v>
      </c>
      <c r="Q25">
        <v>99.425482000000002</v>
      </c>
      <c r="R25">
        <v>99.233977999999993</v>
      </c>
      <c r="S25">
        <v>99.418013000000002</v>
      </c>
      <c r="T25">
        <v>99.330955000000003</v>
      </c>
      <c r="U25">
        <v>99.192616000000001</v>
      </c>
      <c r="V25">
        <v>100</v>
      </c>
    </row>
    <row r="26" spans="1:22" x14ac:dyDescent="0.35">
      <c r="A26" s="38">
        <f t="shared" si="0"/>
        <v>5.0115879742752121</v>
      </c>
      <c r="B26" s="38">
        <v>31</v>
      </c>
      <c r="C26">
        <v>94.907060999999999</v>
      </c>
      <c r="D26">
        <v>41.083947999999999</v>
      </c>
      <c r="E26">
        <v>22.464371</v>
      </c>
      <c r="F26">
        <v>45.836506999999997</v>
      </c>
      <c r="G26">
        <v>88.388536999999999</v>
      </c>
      <c r="H26">
        <v>59.149028999999999</v>
      </c>
      <c r="I26">
        <v>83.601218000000003</v>
      </c>
      <c r="J26">
        <v>48.172193</v>
      </c>
      <c r="K26">
        <v>40.771273000000001</v>
      </c>
      <c r="L26">
        <v>49.471029000000001</v>
      </c>
      <c r="M26">
        <v>81.451102000000006</v>
      </c>
      <c r="N26">
        <v>98.763903999999997</v>
      </c>
      <c r="O26">
        <v>98.133263999999997</v>
      </c>
      <c r="P26">
        <v>98.793188999999998</v>
      </c>
      <c r="Q26">
        <v>99.005188000000004</v>
      </c>
      <c r="R26">
        <v>98.812217000000004</v>
      </c>
      <c r="S26">
        <v>98.933661000000001</v>
      </c>
      <c r="T26">
        <v>98.795522000000005</v>
      </c>
      <c r="U26">
        <v>98.647942999999998</v>
      </c>
      <c r="V26">
        <v>100</v>
      </c>
    </row>
    <row r="27" spans="1:22" x14ac:dyDescent="0.35">
      <c r="A27" s="38">
        <f t="shared" si="0"/>
        <v>6.0023101606872009</v>
      </c>
      <c r="B27" s="38">
        <v>15.6</v>
      </c>
      <c r="C27">
        <v>85.478588999999999</v>
      </c>
      <c r="D27">
        <v>40.127490000000002</v>
      </c>
      <c r="E27">
        <v>21.539842</v>
      </c>
      <c r="F27">
        <v>44.433548000000002</v>
      </c>
      <c r="G27">
        <v>85.426074</v>
      </c>
      <c r="H27">
        <v>57.586658</v>
      </c>
      <c r="I27">
        <v>82.008718000000002</v>
      </c>
      <c r="J27">
        <v>46.641736000000002</v>
      </c>
      <c r="K27">
        <v>39.450749999999999</v>
      </c>
      <c r="L27">
        <v>47.836517000000001</v>
      </c>
      <c r="M27">
        <v>78.706609</v>
      </c>
      <c r="N27">
        <v>95.830813000000006</v>
      </c>
      <c r="O27">
        <v>94.887833999999998</v>
      </c>
      <c r="P27">
        <v>95.382889000000006</v>
      </c>
      <c r="Q27">
        <v>95.052688000000003</v>
      </c>
      <c r="R27">
        <v>95.040529000000006</v>
      </c>
      <c r="S27">
        <v>94.616253</v>
      </c>
      <c r="T27">
        <v>94.205426000000003</v>
      </c>
      <c r="U27">
        <v>94.167016000000004</v>
      </c>
      <c r="V27">
        <v>100</v>
      </c>
    </row>
    <row r="28" spans="1:22" x14ac:dyDescent="0.35">
      <c r="A28" s="38">
        <f t="shared" si="0"/>
        <v>6.6438561897747244</v>
      </c>
      <c r="B28" s="38">
        <v>10</v>
      </c>
      <c r="C28">
        <v>79.864877000000007</v>
      </c>
      <c r="D28">
        <v>39.28689</v>
      </c>
      <c r="E28">
        <v>20.961926999999999</v>
      </c>
      <c r="F28">
        <v>43.316471999999997</v>
      </c>
      <c r="G28">
        <v>83.369251000000006</v>
      </c>
      <c r="H28">
        <v>56.379581999999999</v>
      </c>
      <c r="I28">
        <v>80.445055999999994</v>
      </c>
      <c r="J28">
        <v>45.466394000000001</v>
      </c>
      <c r="K28">
        <v>38.493161999999998</v>
      </c>
      <c r="L28">
        <v>46.653928000000001</v>
      </c>
      <c r="M28">
        <v>76.807630000000003</v>
      </c>
      <c r="N28">
        <v>91.743615000000005</v>
      </c>
      <c r="O28">
        <v>90.368532000000002</v>
      </c>
      <c r="P28">
        <v>90.400092999999998</v>
      </c>
      <c r="Q28">
        <v>89.512625</v>
      </c>
      <c r="R28">
        <v>89.810879</v>
      </c>
      <c r="S28">
        <v>89.496714999999995</v>
      </c>
      <c r="T28">
        <v>88.824854999999999</v>
      </c>
      <c r="U28">
        <v>88.770506999999995</v>
      </c>
      <c r="V28">
        <v>99.617103999999998</v>
      </c>
    </row>
    <row r="29" spans="1:22" x14ac:dyDescent="0.35">
      <c r="A29" s="38">
        <f t="shared" si="0"/>
        <v>7.0023101606872009</v>
      </c>
      <c r="B29" s="38">
        <v>7.8</v>
      </c>
      <c r="C29">
        <v>77.011272000000005</v>
      </c>
      <c r="D29">
        <v>38.654448000000002</v>
      </c>
      <c r="E29">
        <v>20.518792999999999</v>
      </c>
      <c r="F29">
        <v>42.443215000000002</v>
      </c>
      <c r="G29">
        <v>81.727701999999994</v>
      </c>
      <c r="H29">
        <v>55.367127000000004</v>
      </c>
      <c r="I29">
        <v>79.108057000000002</v>
      </c>
      <c r="J29">
        <v>44.526665000000001</v>
      </c>
      <c r="K29">
        <v>37.768546999999998</v>
      </c>
      <c r="L29">
        <v>45.754852999999997</v>
      </c>
      <c r="M29">
        <v>75.290389000000005</v>
      </c>
      <c r="N29">
        <v>88.478437999999997</v>
      </c>
      <c r="O29">
        <v>86.757414999999995</v>
      </c>
      <c r="P29">
        <v>86.379071999999994</v>
      </c>
      <c r="Q29">
        <v>85.290092999999999</v>
      </c>
      <c r="R29">
        <v>85.799529000000007</v>
      </c>
      <c r="S29">
        <v>86.007705000000001</v>
      </c>
      <c r="T29">
        <v>85.161659</v>
      </c>
      <c r="U29">
        <v>84.908714000000003</v>
      </c>
      <c r="V29">
        <v>98.511849999999995</v>
      </c>
    </row>
    <row r="30" spans="1:22" x14ac:dyDescent="0.35">
      <c r="A30" s="38">
        <f t="shared" si="0"/>
        <v>8.0023101606872018</v>
      </c>
      <c r="B30" s="38">
        <v>3.9</v>
      </c>
      <c r="C30">
        <v>67.057984000000005</v>
      </c>
      <c r="D30">
        <v>35.420177000000002</v>
      </c>
      <c r="E30">
        <v>18.269251000000001</v>
      </c>
      <c r="F30">
        <v>37.987383999999999</v>
      </c>
      <c r="G30">
        <v>73.134347000000005</v>
      </c>
      <c r="H30">
        <v>49.841991999999998</v>
      </c>
      <c r="I30">
        <v>71.890876000000006</v>
      </c>
      <c r="J30">
        <v>39.685921999999998</v>
      </c>
      <c r="K30">
        <v>34.076591000000001</v>
      </c>
      <c r="L30">
        <v>41.176772</v>
      </c>
      <c r="M30">
        <v>67.388126999999997</v>
      </c>
      <c r="N30">
        <v>76.286741000000006</v>
      </c>
      <c r="O30">
        <v>73.363740000000007</v>
      </c>
      <c r="P30">
        <v>71.566750999999996</v>
      </c>
      <c r="Q30">
        <v>70.619581999999994</v>
      </c>
      <c r="R30">
        <v>71.751743000000005</v>
      </c>
      <c r="S30">
        <v>75.116939000000002</v>
      </c>
      <c r="T30">
        <v>73.748234999999994</v>
      </c>
      <c r="U30">
        <v>71.956260999999998</v>
      </c>
      <c r="V30">
        <v>89.943910000000002</v>
      </c>
    </row>
    <row r="31" spans="1:22" x14ac:dyDescent="0.35">
      <c r="A31" s="38">
        <f t="shared" si="0"/>
        <v>8.965784284662087</v>
      </c>
      <c r="B31" s="38">
        <v>2</v>
      </c>
      <c r="C31">
        <v>53.748614000000003</v>
      </c>
      <c r="D31">
        <v>30.214359000000002</v>
      </c>
      <c r="E31">
        <v>14.851882</v>
      </c>
      <c r="F31">
        <v>31.085484000000001</v>
      </c>
      <c r="G31">
        <v>59.861230999999997</v>
      </c>
      <c r="H31">
        <v>41.050006000000003</v>
      </c>
      <c r="I31">
        <v>60.382686999999997</v>
      </c>
      <c r="J31">
        <v>32.251972000000002</v>
      </c>
      <c r="K31">
        <v>28.285295000000001</v>
      </c>
      <c r="L31">
        <v>34.053060000000002</v>
      </c>
      <c r="M31">
        <v>55.188975999999997</v>
      </c>
      <c r="N31">
        <v>64.212757999999994</v>
      </c>
      <c r="O31">
        <v>60.380706000000004</v>
      </c>
      <c r="P31">
        <v>57.475689000000003</v>
      </c>
      <c r="Q31">
        <v>56.913336000000001</v>
      </c>
      <c r="R31">
        <v>58.509267000000001</v>
      </c>
      <c r="S31">
        <v>65.334722999999997</v>
      </c>
      <c r="T31">
        <v>63.590456000000003</v>
      </c>
      <c r="U31">
        <v>59.675289999999997</v>
      </c>
      <c r="V31">
        <v>77.358777000000003</v>
      </c>
    </row>
    <row r="32" spans="1:22" x14ac:dyDescent="0.35">
      <c r="A32" s="38">
        <f t="shared" si="0"/>
        <v>9.994930630321603</v>
      </c>
      <c r="B32" s="38">
        <v>0.98</v>
      </c>
      <c r="C32">
        <v>43.090583000000002</v>
      </c>
      <c r="D32">
        <v>25.337128</v>
      </c>
      <c r="E32">
        <v>11.739136</v>
      </c>
      <c r="F32">
        <v>24.683516000000001</v>
      </c>
      <c r="G32">
        <v>47.634107999999998</v>
      </c>
      <c r="H32">
        <v>32.901175000000002</v>
      </c>
      <c r="I32">
        <v>49.679169999999999</v>
      </c>
      <c r="J32">
        <v>25.396925</v>
      </c>
      <c r="K32">
        <v>22.929772</v>
      </c>
      <c r="L32">
        <v>27.461829999999999</v>
      </c>
      <c r="M32">
        <v>43.924168999999999</v>
      </c>
      <c r="N32">
        <v>56.391528999999998</v>
      </c>
      <c r="O32">
        <v>52.115713999999997</v>
      </c>
      <c r="P32">
        <v>48.549470999999997</v>
      </c>
      <c r="Q32">
        <v>47.484932000000001</v>
      </c>
      <c r="R32">
        <v>49.384878</v>
      </c>
      <c r="S32">
        <v>59.148961999999997</v>
      </c>
      <c r="T32">
        <v>57.174005000000001</v>
      </c>
      <c r="U32">
        <v>50.934533000000002</v>
      </c>
      <c r="V32">
        <v>67.349580000000003</v>
      </c>
    </row>
    <row r="33" spans="1:22" x14ac:dyDescent="0.35">
      <c r="A33" s="38">
        <f t="shared" si="0"/>
        <v>10.480357457491845</v>
      </c>
      <c r="B33" s="38">
        <v>0.7</v>
      </c>
      <c r="C33">
        <v>38.404311</v>
      </c>
      <c r="D33">
        <v>23.141024999999999</v>
      </c>
      <c r="E33">
        <v>10.379943000000001</v>
      </c>
      <c r="F33">
        <v>21.865393000000001</v>
      </c>
      <c r="G33">
        <v>42.266634000000003</v>
      </c>
      <c r="H33">
        <v>29.320944000000001</v>
      </c>
      <c r="I33">
        <v>44.914098000000003</v>
      </c>
      <c r="J33">
        <v>22.393742</v>
      </c>
      <c r="K33">
        <v>20.558935999999999</v>
      </c>
      <c r="L33">
        <v>24.545788000000002</v>
      </c>
      <c r="M33">
        <v>38.955899000000002</v>
      </c>
      <c r="N33">
        <v>53.170077999999997</v>
      </c>
      <c r="O33">
        <v>48.794997000000002</v>
      </c>
      <c r="P33">
        <v>44.992387999999998</v>
      </c>
      <c r="Q33">
        <v>43.560127999999999</v>
      </c>
      <c r="R33">
        <v>45.589939999999999</v>
      </c>
      <c r="S33">
        <v>56.635252999999999</v>
      </c>
      <c r="T33">
        <v>54.573228</v>
      </c>
      <c r="U33">
        <v>47.293689000000001</v>
      </c>
      <c r="V33">
        <v>63.011561999999998</v>
      </c>
    </row>
    <row r="34" spans="1:22" x14ac:dyDescent="0.35">
      <c r="A34" s="38">
        <f t="shared" si="0"/>
        <v>10.994930630321603</v>
      </c>
      <c r="B34" s="38">
        <v>0.49</v>
      </c>
      <c r="C34">
        <v>32.681911999999997</v>
      </c>
      <c r="D34">
        <v>20.372264000000001</v>
      </c>
      <c r="E34">
        <v>8.8135440000000003</v>
      </c>
      <c r="F34">
        <v>18.59656</v>
      </c>
      <c r="G34">
        <v>36.022219</v>
      </c>
      <c r="H34">
        <v>25.1113</v>
      </c>
      <c r="I34">
        <v>39.099204</v>
      </c>
      <c r="J34">
        <v>18.941773000000001</v>
      </c>
      <c r="K34">
        <v>17.729158000000002</v>
      </c>
      <c r="L34">
        <v>21.091730999999999</v>
      </c>
      <c r="M34">
        <v>33.167180999999999</v>
      </c>
      <c r="N34">
        <v>48.340220000000002</v>
      </c>
      <c r="O34">
        <v>44.037815000000002</v>
      </c>
      <c r="P34">
        <v>40.149245999999998</v>
      </c>
      <c r="Q34">
        <v>38.481760000000001</v>
      </c>
      <c r="R34">
        <v>40.569387999999996</v>
      </c>
      <c r="S34">
        <v>52.408040999999997</v>
      </c>
      <c r="T34">
        <v>50.334339</v>
      </c>
      <c r="U34">
        <v>42.405628999999998</v>
      </c>
      <c r="V34">
        <v>57.385702999999999</v>
      </c>
    </row>
    <row r="35" spans="1:22" x14ac:dyDescent="0.35">
      <c r="A35" s="38">
        <f t="shared" si="0"/>
        <v>12.024677973715656</v>
      </c>
      <c r="B35" s="38">
        <v>0.24</v>
      </c>
      <c r="C35">
        <v>19.561402999999999</v>
      </c>
      <c r="D35">
        <v>13.202702</v>
      </c>
      <c r="E35">
        <v>5.3958380000000004</v>
      </c>
      <c r="F35">
        <v>11.351692</v>
      </c>
      <c r="G35">
        <v>22.072827</v>
      </c>
      <c r="H35">
        <v>15.517682000000001</v>
      </c>
      <c r="I35">
        <v>24.863005000000001</v>
      </c>
      <c r="J35">
        <v>11.443944</v>
      </c>
      <c r="K35">
        <v>11.097787</v>
      </c>
      <c r="L35">
        <v>13.116699000000001</v>
      </c>
      <c r="M35">
        <v>20.269781999999999</v>
      </c>
      <c r="N35">
        <v>32.659148000000002</v>
      </c>
      <c r="O35">
        <v>29.381042000000001</v>
      </c>
      <c r="P35">
        <v>26.254163999999999</v>
      </c>
      <c r="Q35">
        <v>24.814632</v>
      </c>
      <c r="R35">
        <v>26.511581</v>
      </c>
      <c r="S35">
        <v>36.588447000000002</v>
      </c>
      <c r="T35">
        <v>34.956549000000003</v>
      </c>
      <c r="U35">
        <v>28.162831000000001</v>
      </c>
      <c r="V35">
        <v>40.926186999999999</v>
      </c>
    </row>
    <row r="36" spans="1:22" x14ac:dyDescent="0.35">
      <c r="A36" s="38">
        <f t="shared" si="0"/>
        <v>13.024677973715656</v>
      </c>
      <c r="B36" s="38">
        <v>0.12</v>
      </c>
      <c r="C36">
        <v>7.5741550000000002</v>
      </c>
      <c r="D36">
        <v>5.6849230000000004</v>
      </c>
      <c r="E36">
        <v>2.3176410000000001</v>
      </c>
      <c r="F36">
        <v>4.726667</v>
      </c>
      <c r="G36">
        <v>9.2111470000000004</v>
      </c>
      <c r="H36">
        <v>6.5073930000000004</v>
      </c>
      <c r="I36">
        <v>10.594175999999999</v>
      </c>
      <c r="J36">
        <v>4.7356420000000004</v>
      </c>
      <c r="K36">
        <v>4.6935510000000003</v>
      </c>
      <c r="L36">
        <v>5.5243880000000001</v>
      </c>
      <c r="M36">
        <v>8.441065</v>
      </c>
      <c r="N36">
        <v>14.190396</v>
      </c>
      <c r="O36">
        <v>12.664108000000001</v>
      </c>
      <c r="P36">
        <v>11.167781</v>
      </c>
      <c r="Q36">
        <v>10.488089</v>
      </c>
      <c r="R36">
        <v>11.305062</v>
      </c>
      <c r="S36">
        <v>16.275465000000001</v>
      </c>
      <c r="T36">
        <v>15.504023999999999</v>
      </c>
      <c r="U36">
        <v>12.164388000000001</v>
      </c>
      <c r="V36">
        <v>17.740124000000002</v>
      </c>
    </row>
    <row r="37" spans="1:22" x14ac:dyDescent="0.35">
      <c r="A37" s="38">
        <f t="shared" si="0"/>
        <v>14.024677973715656</v>
      </c>
      <c r="B37" s="38">
        <v>0.06</v>
      </c>
      <c r="C37">
        <v>0.80132099999999995</v>
      </c>
      <c r="D37">
        <v>0.87428099999999997</v>
      </c>
      <c r="E37">
        <v>0.45934199999999997</v>
      </c>
      <c r="F37">
        <v>0.71821400000000002</v>
      </c>
      <c r="G37">
        <v>1.4007069999999999</v>
      </c>
      <c r="H37">
        <v>0.99146100000000004</v>
      </c>
      <c r="I37">
        <v>1.6230039999999999</v>
      </c>
      <c r="J37">
        <v>0.71793600000000002</v>
      </c>
      <c r="K37">
        <v>0.71804900000000005</v>
      </c>
      <c r="L37">
        <v>0.84352099999999997</v>
      </c>
      <c r="M37">
        <v>1.2821849999999999</v>
      </c>
      <c r="N37">
        <v>2.1654300000000002</v>
      </c>
      <c r="O37">
        <v>1.9243710000000001</v>
      </c>
      <c r="P37">
        <v>1.6849890000000001</v>
      </c>
      <c r="Q37">
        <v>1.5791459999999999</v>
      </c>
      <c r="R37">
        <v>1.710208</v>
      </c>
      <c r="S37">
        <v>2.519447</v>
      </c>
      <c r="T37">
        <v>2.3969130000000001</v>
      </c>
      <c r="U37">
        <v>1.855437</v>
      </c>
      <c r="V37">
        <v>2.569286</v>
      </c>
    </row>
    <row r="38" spans="1:22" x14ac:dyDescent="0.35">
      <c r="A38" s="38">
        <f t="shared" ref="A38" si="1">-LOG((B38/1000),2)</f>
        <v>14.287712379549449</v>
      </c>
      <c r="B38" s="38">
        <v>0.05</v>
      </c>
      <c r="C38">
        <v>0.19187499999999999</v>
      </c>
      <c r="D38">
        <v>0.35949799999999998</v>
      </c>
      <c r="E38">
        <v>0.25141799999999997</v>
      </c>
      <c r="F38">
        <v>0.294375</v>
      </c>
      <c r="G38">
        <v>0.57422200000000001</v>
      </c>
      <c r="H38">
        <v>0.40667999999999999</v>
      </c>
      <c r="I38">
        <v>0.66665399999999997</v>
      </c>
      <c r="J38">
        <v>0.29408099999999998</v>
      </c>
      <c r="K38">
        <v>0.29494399999999998</v>
      </c>
      <c r="L38">
        <v>0.34625899999999998</v>
      </c>
      <c r="M38">
        <v>0.52542800000000001</v>
      </c>
      <c r="N38">
        <v>0.88575000000000004</v>
      </c>
      <c r="O38">
        <v>0.78592300000000004</v>
      </c>
      <c r="P38">
        <v>0.68634399999999995</v>
      </c>
      <c r="Q38">
        <v>0.64288500000000004</v>
      </c>
      <c r="R38">
        <v>0.69745599999999996</v>
      </c>
      <c r="S38">
        <v>1.036389</v>
      </c>
      <c r="T38">
        <v>0.98555899999999996</v>
      </c>
      <c r="U38">
        <v>0.75919199999999998</v>
      </c>
      <c r="V38">
        <v>1.022097</v>
      </c>
    </row>
    <row r="40" spans="1:22" x14ac:dyDescent="0.35">
      <c r="B40" t="s">
        <v>17</v>
      </c>
      <c r="C40" s="37" t="str">
        <f>C1</f>
        <v>Matua</v>
      </c>
      <c r="D40" s="37" t="str">
        <f t="shared" ref="D40:M40" si="2">D1</f>
        <v>Matua rep2</v>
      </c>
      <c r="E40" s="37" t="str">
        <f t="shared" si="2"/>
        <v>Matua rep2.2</v>
      </c>
      <c r="F40" s="37" t="str">
        <f t="shared" si="2"/>
        <v>Matua rep2.3</v>
      </c>
      <c r="G40" s="37" t="str">
        <f t="shared" si="2"/>
        <v>Matua rep2.4</v>
      </c>
      <c r="H40" s="37" t="str">
        <f t="shared" si="2"/>
        <v>Matua rep2.5</v>
      </c>
      <c r="I40" s="37" t="str">
        <f t="shared" si="2"/>
        <v>Matua rep2.6</v>
      </c>
      <c r="J40" s="37" t="str">
        <f t="shared" si="2"/>
        <v>Matua rep2.7</v>
      </c>
      <c r="K40" s="37" t="str">
        <f t="shared" si="2"/>
        <v>Matua rep2.8</v>
      </c>
      <c r="L40" s="37" t="str">
        <f t="shared" si="2"/>
        <v>Matua rep2.9</v>
      </c>
      <c r="M40" s="37" t="str">
        <f t="shared" si="2"/>
        <v>Matua rep2.10</v>
      </c>
      <c r="N40" s="37" t="str">
        <f t="shared" ref="N40:V40" si="3">N1</f>
        <v>OMokoroa</v>
      </c>
      <c r="O40" s="37" t="str">
        <f t="shared" si="3"/>
        <v>OMokoroa</v>
      </c>
      <c r="P40" s="37" t="str">
        <f t="shared" si="3"/>
        <v>OMokoroa</v>
      </c>
      <c r="Q40" s="37" t="str">
        <f t="shared" si="3"/>
        <v>OMokoroa</v>
      </c>
      <c r="R40" s="37" t="str">
        <f t="shared" si="3"/>
        <v>Omokoroa</v>
      </c>
      <c r="S40" s="37" t="str">
        <f t="shared" si="3"/>
        <v>Omokoroa</v>
      </c>
      <c r="T40" s="37" t="str">
        <f t="shared" si="3"/>
        <v>Omokoroa</v>
      </c>
      <c r="U40" s="37" t="str">
        <f t="shared" si="3"/>
        <v>Omokoroa</v>
      </c>
      <c r="V40" s="37" t="str">
        <f t="shared" si="3"/>
        <v>Omokoroa</v>
      </c>
    </row>
    <row r="41" spans="1:22" x14ac:dyDescent="0.35">
      <c r="B41" t="s">
        <v>10</v>
      </c>
      <c r="C41" s="3">
        <f t="shared" ref="C41:V41" si="4">100-C42</f>
        <v>0.21899200000000008</v>
      </c>
      <c r="D41" s="3">
        <f t="shared" si="4"/>
        <v>57.528300000000002</v>
      </c>
      <c r="E41" s="3">
        <f t="shared" si="4"/>
        <v>75.839575999999994</v>
      </c>
      <c r="F41" s="3">
        <f t="shared" si="4"/>
        <v>51.787142000000003</v>
      </c>
      <c r="G41" s="3">
        <f t="shared" si="4"/>
        <v>8.048293000000001</v>
      </c>
      <c r="H41" s="3">
        <f t="shared" si="4"/>
        <v>37.953831999999998</v>
      </c>
      <c r="I41" s="3">
        <f t="shared" si="4"/>
        <v>14.331638999999996</v>
      </c>
      <c r="J41" s="3">
        <f t="shared" si="4"/>
        <v>49.146503000000003</v>
      </c>
      <c r="K41" s="3">
        <f t="shared" si="4"/>
        <v>56.624454</v>
      </c>
      <c r="L41" s="3">
        <f t="shared" si="4"/>
        <v>47.899966999999997</v>
      </c>
      <c r="M41" s="3">
        <f t="shared" si="4"/>
        <v>14.404919000000007</v>
      </c>
      <c r="N41" s="3">
        <f t="shared" si="4"/>
        <v>0.28093699999999444</v>
      </c>
      <c r="O41" s="3">
        <f t="shared" si="4"/>
        <v>0.72930100000000664</v>
      </c>
      <c r="P41" s="3">
        <f t="shared" si="4"/>
        <v>6.4997000000005301E-2</v>
      </c>
      <c r="Q41" s="3">
        <f t="shared" si="4"/>
        <v>0</v>
      </c>
      <c r="R41" s="3">
        <f t="shared" si="4"/>
        <v>0.13306400000000451</v>
      </c>
      <c r="S41" s="3">
        <f t="shared" si="4"/>
        <v>0</v>
      </c>
      <c r="T41" s="3">
        <f t="shared" si="4"/>
        <v>0</v>
      </c>
      <c r="U41" s="3">
        <f t="shared" si="4"/>
        <v>5.4563999999999169E-2</v>
      </c>
      <c r="V41" s="3">
        <f t="shared" si="4"/>
        <v>0</v>
      </c>
    </row>
    <row r="42" spans="1:22" x14ac:dyDescent="0.35">
      <c r="B42" t="s">
        <v>12</v>
      </c>
      <c r="C42" s="3">
        <f>C22</f>
        <v>99.781008</v>
      </c>
      <c r="D42" s="3">
        <f t="shared" ref="D42:M42" si="5">D22</f>
        <v>42.471699999999998</v>
      </c>
      <c r="E42" s="3">
        <f t="shared" si="5"/>
        <v>24.160423999999999</v>
      </c>
      <c r="F42" s="3">
        <f t="shared" si="5"/>
        <v>48.212857999999997</v>
      </c>
      <c r="G42" s="3">
        <f t="shared" si="5"/>
        <v>91.951706999999999</v>
      </c>
      <c r="H42" s="3">
        <f t="shared" si="5"/>
        <v>62.046168000000002</v>
      </c>
      <c r="I42" s="3">
        <f t="shared" si="5"/>
        <v>85.668361000000004</v>
      </c>
      <c r="J42" s="3">
        <f t="shared" si="5"/>
        <v>50.853496999999997</v>
      </c>
      <c r="K42" s="3">
        <f t="shared" si="5"/>
        <v>43.375546</v>
      </c>
      <c r="L42" s="3">
        <f t="shared" si="5"/>
        <v>52.100033000000003</v>
      </c>
      <c r="M42" s="3">
        <f t="shared" si="5"/>
        <v>85.595080999999993</v>
      </c>
      <c r="N42" s="3">
        <f t="shared" ref="N42:V42" si="6">N22</f>
        <v>99.719063000000006</v>
      </c>
      <c r="O42" s="3">
        <f t="shared" si="6"/>
        <v>99.270698999999993</v>
      </c>
      <c r="P42" s="3">
        <f t="shared" si="6"/>
        <v>99.935002999999995</v>
      </c>
      <c r="Q42" s="3">
        <f t="shared" si="6"/>
        <v>100</v>
      </c>
      <c r="R42" s="3">
        <f t="shared" si="6"/>
        <v>99.866935999999995</v>
      </c>
      <c r="S42" s="3">
        <f t="shared" si="6"/>
        <v>100</v>
      </c>
      <c r="T42" s="3">
        <f t="shared" si="6"/>
        <v>100</v>
      </c>
      <c r="U42" s="3">
        <f t="shared" si="6"/>
        <v>99.945436000000001</v>
      </c>
      <c r="V42" s="3">
        <f t="shared" si="6"/>
        <v>100</v>
      </c>
    </row>
    <row r="43" spans="1:22" x14ac:dyDescent="0.35">
      <c r="B43" t="s">
        <v>14</v>
      </c>
      <c r="C43" s="3">
        <f>C42-C44</f>
        <v>46.032393999999996</v>
      </c>
      <c r="D43" s="3">
        <f t="shared" ref="D43:M43" si="7">D42-D44</f>
        <v>12.257340999999997</v>
      </c>
      <c r="E43" s="3">
        <f t="shared" si="7"/>
        <v>9.3085419999999992</v>
      </c>
      <c r="F43" s="3">
        <f t="shared" si="7"/>
        <v>17.127373999999996</v>
      </c>
      <c r="G43" s="3">
        <f t="shared" si="7"/>
        <v>32.090476000000002</v>
      </c>
      <c r="H43" s="3">
        <f t="shared" si="7"/>
        <v>20.996161999999998</v>
      </c>
      <c r="I43" s="3">
        <f t="shared" si="7"/>
        <v>25.285674000000007</v>
      </c>
      <c r="J43" s="3">
        <f t="shared" si="7"/>
        <v>18.601524999999995</v>
      </c>
      <c r="K43" s="3">
        <f t="shared" si="7"/>
        <v>15.090250999999999</v>
      </c>
      <c r="L43" s="3">
        <f t="shared" si="7"/>
        <v>18.046973000000001</v>
      </c>
      <c r="M43" s="3">
        <f t="shared" si="7"/>
        <v>30.406104999999997</v>
      </c>
      <c r="N43" s="3">
        <f t="shared" ref="N43:V43" si="8">N42-N44</f>
        <v>35.506305000000012</v>
      </c>
      <c r="O43" s="3">
        <f t="shared" si="8"/>
        <v>38.88999299999999</v>
      </c>
      <c r="P43" s="3">
        <f t="shared" si="8"/>
        <v>42.459313999999992</v>
      </c>
      <c r="Q43" s="3">
        <f t="shared" si="8"/>
        <v>43.086663999999999</v>
      </c>
      <c r="R43" s="3">
        <f t="shared" si="8"/>
        <v>41.357668999999994</v>
      </c>
      <c r="S43" s="3">
        <f t="shared" si="8"/>
        <v>34.665277000000003</v>
      </c>
      <c r="T43" s="3">
        <f t="shared" si="8"/>
        <v>36.409543999999997</v>
      </c>
      <c r="U43" s="3">
        <f t="shared" si="8"/>
        <v>40.270146000000004</v>
      </c>
      <c r="V43" s="3">
        <f t="shared" si="8"/>
        <v>22.641222999999997</v>
      </c>
    </row>
    <row r="44" spans="1:22" x14ac:dyDescent="0.35">
      <c r="B44" t="s">
        <v>16</v>
      </c>
      <c r="C44" s="3">
        <f>C31</f>
        <v>53.748614000000003</v>
      </c>
      <c r="D44" s="3">
        <f t="shared" ref="D44:M44" si="9">D31</f>
        <v>30.214359000000002</v>
      </c>
      <c r="E44" s="3">
        <f t="shared" si="9"/>
        <v>14.851882</v>
      </c>
      <c r="F44" s="3">
        <f t="shared" si="9"/>
        <v>31.085484000000001</v>
      </c>
      <c r="G44" s="3">
        <f t="shared" si="9"/>
        <v>59.861230999999997</v>
      </c>
      <c r="H44" s="3">
        <f t="shared" si="9"/>
        <v>41.050006000000003</v>
      </c>
      <c r="I44" s="3">
        <f t="shared" si="9"/>
        <v>60.382686999999997</v>
      </c>
      <c r="J44" s="3">
        <f t="shared" si="9"/>
        <v>32.251972000000002</v>
      </c>
      <c r="K44" s="3">
        <f t="shared" si="9"/>
        <v>28.285295000000001</v>
      </c>
      <c r="L44" s="3">
        <f t="shared" si="9"/>
        <v>34.053060000000002</v>
      </c>
      <c r="M44" s="3">
        <f t="shared" si="9"/>
        <v>55.188975999999997</v>
      </c>
      <c r="N44" s="3">
        <f t="shared" ref="N44:V44" si="10">N31</f>
        <v>64.212757999999994</v>
      </c>
      <c r="O44" s="3">
        <f t="shared" si="10"/>
        <v>60.380706000000004</v>
      </c>
      <c r="P44" s="3">
        <f t="shared" si="10"/>
        <v>57.475689000000003</v>
      </c>
      <c r="Q44" s="3">
        <f t="shared" si="10"/>
        <v>56.913336000000001</v>
      </c>
      <c r="R44" s="3">
        <f t="shared" si="10"/>
        <v>58.509267000000001</v>
      </c>
      <c r="S44" s="3">
        <f t="shared" si="10"/>
        <v>65.334722999999997</v>
      </c>
      <c r="T44" s="3">
        <f t="shared" si="10"/>
        <v>63.590456000000003</v>
      </c>
      <c r="U44" s="3">
        <f t="shared" si="10"/>
        <v>59.675289999999997</v>
      </c>
      <c r="V44" s="3">
        <f t="shared" si="10"/>
        <v>77.358777000000003</v>
      </c>
    </row>
    <row r="47" spans="1:22" x14ac:dyDescent="0.35">
      <c r="A47" t="s">
        <v>18</v>
      </c>
      <c r="B47" t="s">
        <v>8</v>
      </c>
      <c r="C47" t="str">
        <f>C40</f>
        <v>Matua</v>
      </c>
      <c r="D47" t="str">
        <f t="shared" ref="D47:M47" si="11">D40</f>
        <v>Matua rep2</v>
      </c>
      <c r="E47" t="str">
        <f t="shared" si="11"/>
        <v>Matua rep2.2</v>
      </c>
      <c r="F47" t="str">
        <f t="shared" si="11"/>
        <v>Matua rep2.3</v>
      </c>
      <c r="G47" t="str">
        <f t="shared" si="11"/>
        <v>Matua rep2.4</v>
      </c>
      <c r="H47" t="str">
        <f t="shared" si="11"/>
        <v>Matua rep2.5</v>
      </c>
      <c r="I47" t="str">
        <f t="shared" si="11"/>
        <v>Matua rep2.6</v>
      </c>
      <c r="J47" t="str">
        <f t="shared" si="11"/>
        <v>Matua rep2.7</v>
      </c>
      <c r="K47" t="str">
        <f t="shared" si="11"/>
        <v>Matua rep2.8</v>
      </c>
      <c r="L47" t="str">
        <f t="shared" si="11"/>
        <v>Matua rep2.9</v>
      </c>
      <c r="M47" t="str">
        <f t="shared" si="11"/>
        <v>Matua rep2.10</v>
      </c>
      <c r="N47" t="str">
        <f t="shared" ref="N47:V47" si="12">N40</f>
        <v>OMokoroa</v>
      </c>
      <c r="O47" t="str">
        <f t="shared" si="12"/>
        <v>OMokoroa</v>
      </c>
      <c r="P47" t="str">
        <f t="shared" si="12"/>
        <v>OMokoroa</v>
      </c>
      <c r="Q47" t="str">
        <f t="shared" si="12"/>
        <v>OMokoroa</v>
      </c>
      <c r="R47" t="str">
        <f t="shared" si="12"/>
        <v>Omokoroa</v>
      </c>
      <c r="S47" t="str">
        <f t="shared" si="12"/>
        <v>Omokoroa</v>
      </c>
      <c r="T47" t="str">
        <f t="shared" si="12"/>
        <v>Omokoroa</v>
      </c>
      <c r="U47" t="str">
        <f t="shared" si="12"/>
        <v>Omokoroa</v>
      </c>
      <c r="V47" t="str">
        <f t="shared" si="12"/>
        <v>Omokoroa</v>
      </c>
    </row>
    <row r="48" spans="1:22" x14ac:dyDescent="0.35">
      <c r="A48" s="38">
        <f>-LOG((B48/1000),2)</f>
        <v>-1</v>
      </c>
      <c r="B48" s="38">
        <v>2000</v>
      </c>
      <c r="C48" s="38">
        <f>100-C2</f>
        <v>0</v>
      </c>
      <c r="D48" s="38">
        <f t="shared" ref="D48:M48" si="13">100-D2</f>
        <v>0</v>
      </c>
      <c r="E48" s="38">
        <f t="shared" si="13"/>
        <v>0</v>
      </c>
      <c r="F48" s="38">
        <f t="shared" si="13"/>
        <v>0</v>
      </c>
      <c r="G48" s="38">
        <f t="shared" si="13"/>
        <v>0</v>
      </c>
      <c r="H48" s="38">
        <f t="shared" si="13"/>
        <v>0</v>
      </c>
      <c r="I48" s="38">
        <f t="shared" si="13"/>
        <v>0</v>
      </c>
      <c r="J48" s="38">
        <f t="shared" si="13"/>
        <v>0</v>
      </c>
      <c r="K48" s="38">
        <f t="shared" si="13"/>
        <v>0</v>
      </c>
      <c r="L48" s="38">
        <f t="shared" si="13"/>
        <v>0</v>
      </c>
      <c r="M48" s="38">
        <f t="shared" si="13"/>
        <v>0</v>
      </c>
      <c r="N48" s="38">
        <f t="shared" ref="N48:V63" si="14">100-N2</f>
        <v>0</v>
      </c>
      <c r="O48" s="38">
        <f t="shared" si="14"/>
        <v>0</v>
      </c>
      <c r="P48" s="38">
        <f t="shared" si="14"/>
        <v>0</v>
      </c>
      <c r="Q48" s="38">
        <f t="shared" si="14"/>
        <v>0</v>
      </c>
      <c r="R48" s="38">
        <f t="shared" si="14"/>
        <v>0</v>
      </c>
      <c r="S48" s="38">
        <f t="shared" si="14"/>
        <v>0</v>
      </c>
      <c r="T48" s="38">
        <f t="shared" si="14"/>
        <v>0</v>
      </c>
      <c r="U48" s="38">
        <f t="shared" si="14"/>
        <v>0</v>
      </c>
      <c r="V48" s="38">
        <f t="shared" si="14"/>
        <v>0</v>
      </c>
    </row>
    <row r="49" spans="1:22" x14ac:dyDescent="0.35">
      <c r="A49" s="38">
        <f>-LOG((B49/1000),2)</f>
        <v>-0.74846123300403555</v>
      </c>
      <c r="B49" s="38">
        <v>1680</v>
      </c>
      <c r="C49" s="38">
        <f t="shared" ref="C49:M84" si="15">100-C3</f>
        <v>0</v>
      </c>
      <c r="D49" s="38">
        <f t="shared" si="15"/>
        <v>0.29497899999999788</v>
      </c>
      <c r="E49" s="38">
        <f t="shared" si="15"/>
        <v>0.16154400000000635</v>
      </c>
      <c r="F49" s="38">
        <f t="shared" si="15"/>
        <v>0.86905600000000049</v>
      </c>
      <c r="G49" s="38">
        <f t="shared" si="15"/>
        <v>0</v>
      </c>
      <c r="H49" s="38">
        <f t="shared" si="15"/>
        <v>0.4318839999999966</v>
      </c>
      <c r="I49" s="38">
        <f t="shared" si="15"/>
        <v>0</v>
      </c>
      <c r="J49" s="38">
        <f t="shared" si="15"/>
        <v>0</v>
      </c>
      <c r="K49" s="38">
        <f t="shared" si="15"/>
        <v>0</v>
      </c>
      <c r="L49" s="38">
        <f t="shared" si="15"/>
        <v>7.1697000000000344E-2</v>
      </c>
      <c r="M49" s="38">
        <f t="shared" si="15"/>
        <v>0</v>
      </c>
      <c r="N49" s="38">
        <f t="shared" si="14"/>
        <v>0</v>
      </c>
      <c r="O49" s="38">
        <f t="shared" si="14"/>
        <v>0</v>
      </c>
      <c r="P49" s="38">
        <f t="shared" si="14"/>
        <v>0</v>
      </c>
      <c r="Q49" s="38">
        <f t="shared" si="14"/>
        <v>0</v>
      </c>
      <c r="R49" s="38">
        <f t="shared" si="14"/>
        <v>0</v>
      </c>
      <c r="S49" s="38">
        <f t="shared" si="14"/>
        <v>0</v>
      </c>
      <c r="T49" s="38">
        <f t="shared" si="14"/>
        <v>0</v>
      </c>
      <c r="U49" s="38">
        <f t="shared" si="14"/>
        <v>0</v>
      </c>
      <c r="V49" s="38">
        <f t="shared" si="14"/>
        <v>0</v>
      </c>
    </row>
    <row r="50" spans="1:22" x14ac:dyDescent="0.35">
      <c r="A50" s="38">
        <f t="shared" ref="A50:A84" si="16">-LOG((B50/1000),2)</f>
        <v>-0.49569516262406882</v>
      </c>
      <c r="B50" s="38">
        <v>1410</v>
      </c>
      <c r="C50" s="38">
        <f t="shared" si="15"/>
        <v>0</v>
      </c>
      <c r="D50" s="38">
        <f t="shared" si="15"/>
        <v>2.0683460000000053</v>
      </c>
      <c r="E50" s="38">
        <f t="shared" si="15"/>
        <v>0.84058199999999772</v>
      </c>
      <c r="F50" s="38">
        <f t="shared" si="15"/>
        <v>2.6578839999999957</v>
      </c>
      <c r="G50" s="38">
        <f t="shared" si="15"/>
        <v>0</v>
      </c>
      <c r="H50" s="38">
        <f t="shared" si="15"/>
        <v>1.283227999999994</v>
      </c>
      <c r="I50" s="38">
        <f t="shared" si="15"/>
        <v>0</v>
      </c>
      <c r="J50" s="38">
        <f t="shared" si="15"/>
        <v>0</v>
      </c>
      <c r="K50" s="38">
        <f t="shared" si="15"/>
        <v>1.5433000000001584E-2</v>
      </c>
      <c r="L50" s="38">
        <f t="shared" si="15"/>
        <v>0.31315600000000643</v>
      </c>
      <c r="M50" s="38">
        <f t="shared" si="15"/>
        <v>0</v>
      </c>
      <c r="N50" s="38">
        <f t="shared" si="14"/>
        <v>0</v>
      </c>
      <c r="O50" s="38">
        <f t="shared" si="14"/>
        <v>0</v>
      </c>
      <c r="P50" s="38">
        <f t="shared" si="14"/>
        <v>0</v>
      </c>
      <c r="Q50" s="38">
        <f t="shared" si="14"/>
        <v>0</v>
      </c>
      <c r="R50" s="38">
        <f t="shared" si="14"/>
        <v>0</v>
      </c>
      <c r="S50" s="38">
        <f t="shared" si="14"/>
        <v>0</v>
      </c>
      <c r="T50" s="38">
        <f t="shared" si="14"/>
        <v>0</v>
      </c>
      <c r="U50" s="38">
        <f t="shared" si="14"/>
        <v>0</v>
      </c>
      <c r="V50" s="38">
        <f t="shared" si="14"/>
        <v>0</v>
      </c>
    </row>
    <row r="51" spans="1:22" x14ac:dyDescent="0.35">
      <c r="A51" s="38">
        <f t="shared" si="16"/>
        <v>-0.2509615735332188</v>
      </c>
      <c r="B51" s="38">
        <v>1190</v>
      </c>
      <c r="C51" s="38">
        <f t="shared" si="15"/>
        <v>0</v>
      </c>
      <c r="D51" s="38">
        <f t="shared" si="15"/>
        <v>6.658766</v>
      </c>
      <c r="E51" s="38">
        <f t="shared" si="15"/>
        <v>2.5476570000000009</v>
      </c>
      <c r="F51" s="38">
        <f t="shared" si="15"/>
        <v>5.1990219999999994</v>
      </c>
      <c r="G51" s="38">
        <f t="shared" si="15"/>
        <v>0</v>
      </c>
      <c r="H51" s="38">
        <f t="shared" si="15"/>
        <v>2.4069479999999999</v>
      </c>
      <c r="I51" s="38">
        <f t="shared" si="15"/>
        <v>0</v>
      </c>
      <c r="J51" s="38">
        <f t="shared" si="15"/>
        <v>0</v>
      </c>
      <c r="K51" s="38">
        <f t="shared" si="15"/>
        <v>0.25367799999999363</v>
      </c>
      <c r="L51" s="38">
        <f t="shared" si="15"/>
        <v>0.90445499999999868</v>
      </c>
      <c r="M51" s="38">
        <f t="shared" si="15"/>
        <v>0</v>
      </c>
      <c r="N51" s="38">
        <f t="shared" si="14"/>
        <v>0</v>
      </c>
      <c r="O51" s="38">
        <f t="shared" si="14"/>
        <v>0</v>
      </c>
      <c r="P51" s="38">
        <f t="shared" si="14"/>
        <v>0</v>
      </c>
      <c r="Q51" s="38">
        <f t="shared" si="14"/>
        <v>0</v>
      </c>
      <c r="R51" s="38">
        <f t="shared" si="14"/>
        <v>0</v>
      </c>
      <c r="S51" s="38">
        <f t="shared" si="14"/>
        <v>0</v>
      </c>
      <c r="T51" s="38">
        <f t="shared" si="14"/>
        <v>0</v>
      </c>
      <c r="U51" s="38">
        <f t="shared" si="14"/>
        <v>0</v>
      </c>
      <c r="V51" s="38">
        <f t="shared" si="14"/>
        <v>0</v>
      </c>
    </row>
    <row r="52" spans="1:22" x14ac:dyDescent="0.35">
      <c r="A52" s="38">
        <f t="shared" si="16"/>
        <v>0</v>
      </c>
      <c r="B52" s="38">
        <v>1000</v>
      </c>
      <c r="C52" s="38">
        <f t="shared" si="15"/>
        <v>0</v>
      </c>
      <c r="D52" s="38">
        <f t="shared" si="15"/>
        <v>15.165970000000002</v>
      </c>
      <c r="E52" s="38">
        <f t="shared" si="15"/>
        <v>5.960638000000003</v>
      </c>
      <c r="F52" s="38">
        <f t="shared" si="15"/>
        <v>8.6320920000000001</v>
      </c>
      <c r="G52" s="38">
        <f t="shared" si="15"/>
        <v>0</v>
      </c>
      <c r="H52" s="38">
        <f t="shared" si="15"/>
        <v>3.873587999999998</v>
      </c>
      <c r="I52" s="38">
        <f t="shared" si="15"/>
        <v>0</v>
      </c>
      <c r="J52" s="38">
        <f t="shared" si="15"/>
        <v>0.15837999999999397</v>
      </c>
      <c r="K52" s="38">
        <f t="shared" si="15"/>
        <v>1.4263310000000047</v>
      </c>
      <c r="L52" s="38">
        <f t="shared" si="15"/>
        <v>2.1940060000000017</v>
      </c>
      <c r="M52" s="38">
        <f t="shared" si="15"/>
        <v>0</v>
      </c>
      <c r="N52" s="38">
        <f t="shared" si="14"/>
        <v>0</v>
      </c>
      <c r="O52" s="38">
        <f t="shared" si="14"/>
        <v>0</v>
      </c>
      <c r="P52" s="38">
        <f t="shared" si="14"/>
        <v>0</v>
      </c>
      <c r="Q52" s="38">
        <f t="shared" si="14"/>
        <v>0</v>
      </c>
      <c r="R52" s="38">
        <f t="shared" si="14"/>
        <v>0</v>
      </c>
      <c r="S52" s="38">
        <f t="shared" si="14"/>
        <v>0</v>
      </c>
      <c r="T52" s="38">
        <f t="shared" si="14"/>
        <v>0</v>
      </c>
      <c r="U52" s="38">
        <f t="shared" si="14"/>
        <v>0</v>
      </c>
      <c r="V52" s="38">
        <f t="shared" si="14"/>
        <v>0</v>
      </c>
    </row>
    <row r="53" spans="1:22" x14ac:dyDescent="0.35">
      <c r="A53" s="38">
        <f t="shared" si="16"/>
        <v>0.2515387669959645</v>
      </c>
      <c r="B53" s="38">
        <v>840</v>
      </c>
      <c r="C53" s="38">
        <f t="shared" si="15"/>
        <v>0</v>
      </c>
      <c r="D53" s="38">
        <f t="shared" si="15"/>
        <v>26.658192</v>
      </c>
      <c r="E53" s="38">
        <f t="shared" si="15"/>
        <v>11.341301000000001</v>
      </c>
      <c r="F53" s="38">
        <f t="shared" si="15"/>
        <v>12.911738</v>
      </c>
      <c r="G53" s="38">
        <f t="shared" si="15"/>
        <v>0</v>
      </c>
      <c r="H53" s="38">
        <f t="shared" si="15"/>
        <v>5.8145880000000005</v>
      </c>
      <c r="I53" s="38">
        <f t="shared" si="15"/>
        <v>0</v>
      </c>
      <c r="J53" s="38">
        <f t="shared" si="15"/>
        <v>1.5827249999999964</v>
      </c>
      <c r="K53" s="38">
        <f t="shared" si="15"/>
        <v>3.8230719999999963</v>
      </c>
      <c r="L53" s="38">
        <f t="shared" si="15"/>
        <v>4.5118240000000043</v>
      </c>
      <c r="M53" s="38">
        <f t="shared" si="15"/>
        <v>0</v>
      </c>
      <c r="N53" s="38">
        <f t="shared" si="14"/>
        <v>0</v>
      </c>
      <c r="O53" s="38">
        <f t="shared" si="14"/>
        <v>0</v>
      </c>
      <c r="P53" s="38">
        <f t="shared" si="14"/>
        <v>0</v>
      </c>
      <c r="Q53" s="38">
        <f t="shared" si="14"/>
        <v>0</v>
      </c>
      <c r="R53" s="38">
        <f t="shared" si="14"/>
        <v>0</v>
      </c>
      <c r="S53" s="38">
        <f t="shared" si="14"/>
        <v>0</v>
      </c>
      <c r="T53" s="38">
        <f t="shared" si="14"/>
        <v>0</v>
      </c>
      <c r="U53" s="38">
        <f t="shared" si="14"/>
        <v>0</v>
      </c>
      <c r="V53" s="38">
        <f t="shared" si="14"/>
        <v>0</v>
      </c>
    </row>
    <row r="54" spans="1:22" x14ac:dyDescent="0.35">
      <c r="A54" s="38">
        <f t="shared" si="16"/>
        <v>0.49410907027004275</v>
      </c>
      <c r="B54" s="38">
        <v>710</v>
      </c>
      <c r="C54" s="38">
        <f t="shared" si="15"/>
        <v>0</v>
      </c>
      <c r="D54" s="38">
        <f t="shared" si="15"/>
        <v>38.068736999999999</v>
      </c>
      <c r="E54" s="38">
        <f t="shared" si="15"/>
        <v>18.230801</v>
      </c>
      <c r="F54" s="38">
        <f t="shared" si="15"/>
        <v>17.785155000000003</v>
      </c>
      <c r="G54" s="38">
        <f t="shared" si="15"/>
        <v>0</v>
      </c>
      <c r="H54" s="38">
        <f t="shared" si="15"/>
        <v>8.3271270000000044</v>
      </c>
      <c r="I54" s="38">
        <f t="shared" si="15"/>
        <v>0</v>
      </c>
      <c r="J54" s="38">
        <f t="shared" si="15"/>
        <v>4.6981449999999967</v>
      </c>
      <c r="K54" s="38">
        <f t="shared" si="15"/>
        <v>7.4684259999999938</v>
      </c>
      <c r="L54" s="38">
        <f t="shared" si="15"/>
        <v>7.9055110000000042</v>
      </c>
      <c r="M54" s="38">
        <f t="shared" si="15"/>
        <v>0</v>
      </c>
      <c r="N54" s="38">
        <f t="shared" si="14"/>
        <v>0</v>
      </c>
      <c r="O54" s="38">
        <f t="shared" si="14"/>
        <v>0</v>
      </c>
      <c r="P54" s="38">
        <f t="shared" si="14"/>
        <v>0</v>
      </c>
      <c r="Q54" s="38">
        <f t="shared" si="14"/>
        <v>0</v>
      </c>
      <c r="R54" s="38">
        <f t="shared" si="14"/>
        <v>0</v>
      </c>
      <c r="S54" s="38">
        <f t="shared" si="14"/>
        <v>0</v>
      </c>
      <c r="T54" s="38">
        <f t="shared" si="14"/>
        <v>0</v>
      </c>
      <c r="U54" s="38">
        <f t="shared" si="14"/>
        <v>0</v>
      </c>
      <c r="V54" s="38">
        <f t="shared" si="14"/>
        <v>0</v>
      </c>
    </row>
    <row r="55" spans="1:22" x14ac:dyDescent="0.35">
      <c r="A55" s="38">
        <f t="shared" si="16"/>
        <v>0.76121314041288357</v>
      </c>
      <c r="B55" s="38">
        <v>590</v>
      </c>
      <c r="C55" s="38">
        <f t="shared" si="15"/>
        <v>0</v>
      </c>
      <c r="D55" s="38">
        <f t="shared" si="15"/>
        <v>47.930473999999997</v>
      </c>
      <c r="E55" s="38">
        <f t="shared" si="15"/>
        <v>27.158888000000005</v>
      </c>
      <c r="F55" s="38">
        <f t="shared" si="15"/>
        <v>23.790885000000003</v>
      </c>
      <c r="G55" s="38">
        <f t="shared" si="15"/>
        <v>0</v>
      </c>
      <c r="H55" s="38">
        <f t="shared" si="15"/>
        <v>11.912841999999998</v>
      </c>
      <c r="I55" s="38">
        <f t="shared" si="15"/>
        <v>0</v>
      </c>
      <c r="J55" s="38">
        <f t="shared" si="15"/>
        <v>10.127430000000004</v>
      </c>
      <c r="K55" s="38">
        <f t="shared" si="15"/>
        <v>12.847610000000003</v>
      </c>
      <c r="L55" s="38">
        <f t="shared" si="15"/>
        <v>12.899534000000003</v>
      </c>
      <c r="M55" s="38">
        <f t="shared" si="15"/>
        <v>0</v>
      </c>
      <c r="N55" s="38">
        <f t="shared" si="14"/>
        <v>0</v>
      </c>
      <c r="O55" s="38">
        <f t="shared" si="14"/>
        <v>0</v>
      </c>
      <c r="P55" s="38">
        <f t="shared" si="14"/>
        <v>0</v>
      </c>
      <c r="Q55" s="38">
        <f t="shared" si="14"/>
        <v>0</v>
      </c>
      <c r="R55" s="38">
        <f t="shared" si="14"/>
        <v>0</v>
      </c>
      <c r="S55" s="38">
        <f t="shared" si="14"/>
        <v>0</v>
      </c>
      <c r="T55" s="38">
        <f t="shared" si="14"/>
        <v>0</v>
      </c>
      <c r="U55" s="38">
        <f t="shared" si="14"/>
        <v>0</v>
      </c>
      <c r="V55" s="38">
        <f t="shared" si="14"/>
        <v>0</v>
      </c>
    </row>
    <row r="56" spans="1:22" x14ac:dyDescent="0.35">
      <c r="A56" s="38">
        <f t="shared" si="16"/>
        <v>1</v>
      </c>
      <c r="B56" s="38">
        <v>500</v>
      </c>
      <c r="C56" s="38">
        <f t="shared" si="15"/>
        <v>0</v>
      </c>
      <c r="D56" s="38">
        <f t="shared" si="15"/>
        <v>53.158963</v>
      </c>
      <c r="E56" s="38">
        <f t="shared" si="15"/>
        <v>35.614832000000007</v>
      </c>
      <c r="F56" s="38">
        <f t="shared" si="15"/>
        <v>29.375011999999998</v>
      </c>
      <c r="G56" s="38">
        <f t="shared" si="15"/>
        <v>0</v>
      </c>
      <c r="H56" s="38">
        <f t="shared" si="15"/>
        <v>15.692257999999995</v>
      </c>
      <c r="I56" s="38">
        <f t="shared" si="15"/>
        <v>8.2558000000005904E-2</v>
      </c>
      <c r="J56" s="38">
        <f t="shared" si="15"/>
        <v>16.293316000000004</v>
      </c>
      <c r="K56" s="38">
        <f t="shared" si="15"/>
        <v>18.490281999999993</v>
      </c>
      <c r="L56" s="38">
        <f t="shared" si="15"/>
        <v>18.147498999999996</v>
      </c>
      <c r="M56" s="38">
        <f t="shared" si="15"/>
        <v>0</v>
      </c>
      <c r="N56" s="38">
        <f t="shared" si="14"/>
        <v>0</v>
      </c>
      <c r="O56" s="38">
        <f t="shared" si="14"/>
        <v>0</v>
      </c>
      <c r="P56" s="38">
        <f t="shared" si="14"/>
        <v>0</v>
      </c>
      <c r="Q56" s="38">
        <f t="shared" si="14"/>
        <v>0</v>
      </c>
      <c r="R56" s="38">
        <f t="shared" si="14"/>
        <v>0</v>
      </c>
      <c r="S56" s="38">
        <f t="shared" si="14"/>
        <v>0</v>
      </c>
      <c r="T56" s="38">
        <f t="shared" si="14"/>
        <v>0</v>
      </c>
      <c r="U56" s="38">
        <f t="shared" si="14"/>
        <v>0</v>
      </c>
      <c r="V56" s="38">
        <f t="shared" si="14"/>
        <v>0</v>
      </c>
    </row>
    <row r="57" spans="1:22" x14ac:dyDescent="0.35">
      <c r="A57" s="38">
        <f t="shared" si="16"/>
        <v>1.2515387669959643</v>
      </c>
      <c r="B57" s="38">
        <v>420</v>
      </c>
      <c r="C57" s="38">
        <f t="shared" si="15"/>
        <v>0</v>
      </c>
      <c r="D57" s="38">
        <f t="shared" si="15"/>
        <v>55.535834999999999</v>
      </c>
      <c r="E57" s="38">
        <f t="shared" si="15"/>
        <v>44.266024999999999</v>
      </c>
      <c r="F57" s="38">
        <f t="shared" si="15"/>
        <v>35.003454000000005</v>
      </c>
      <c r="G57" s="38">
        <f t="shared" si="15"/>
        <v>0</v>
      </c>
      <c r="H57" s="38">
        <f t="shared" si="15"/>
        <v>19.907106999999996</v>
      </c>
      <c r="I57" s="38">
        <f t="shared" si="15"/>
        <v>2.5719220000000007</v>
      </c>
      <c r="J57" s="38">
        <f t="shared" si="15"/>
        <v>23.337001000000001</v>
      </c>
      <c r="K57" s="38">
        <f t="shared" si="15"/>
        <v>24.768872999999999</v>
      </c>
      <c r="L57" s="38">
        <f t="shared" si="15"/>
        <v>23.949914000000007</v>
      </c>
      <c r="M57" s="38">
        <f t="shared" si="15"/>
        <v>0</v>
      </c>
      <c r="N57" s="38">
        <f t="shared" si="14"/>
        <v>0</v>
      </c>
      <c r="O57" s="38">
        <f t="shared" si="14"/>
        <v>0</v>
      </c>
      <c r="P57" s="38">
        <f t="shared" si="14"/>
        <v>0</v>
      </c>
      <c r="Q57" s="38">
        <f t="shared" si="14"/>
        <v>0</v>
      </c>
      <c r="R57" s="38">
        <f t="shared" si="14"/>
        <v>0</v>
      </c>
      <c r="S57" s="38">
        <f t="shared" si="14"/>
        <v>0</v>
      </c>
      <c r="T57" s="38">
        <f t="shared" si="14"/>
        <v>0</v>
      </c>
      <c r="U57" s="38">
        <f t="shared" si="14"/>
        <v>0</v>
      </c>
      <c r="V57" s="38">
        <f t="shared" si="14"/>
        <v>0</v>
      </c>
    </row>
    <row r="58" spans="1:22" x14ac:dyDescent="0.35">
      <c r="A58" s="38">
        <f t="shared" si="16"/>
        <v>1.5145731728297585</v>
      </c>
      <c r="B58" s="38">
        <v>350</v>
      </c>
      <c r="C58" s="38">
        <f t="shared" si="15"/>
        <v>0</v>
      </c>
      <c r="D58" s="38">
        <f t="shared" si="15"/>
        <v>56.158321999999998</v>
      </c>
      <c r="E58" s="38">
        <f t="shared" si="15"/>
        <v>52.37359</v>
      </c>
      <c r="F58" s="38">
        <f t="shared" si="15"/>
        <v>40.101312999999998</v>
      </c>
      <c r="G58" s="38">
        <f t="shared" si="15"/>
        <v>0.41366700000000378</v>
      </c>
      <c r="H58" s="38">
        <f t="shared" si="15"/>
        <v>24.098071000000004</v>
      </c>
      <c r="I58" s="38">
        <f t="shared" si="15"/>
        <v>5.991226999999995</v>
      </c>
      <c r="J58" s="38">
        <f t="shared" si="15"/>
        <v>30.350703999999993</v>
      </c>
      <c r="K58" s="38">
        <f t="shared" si="15"/>
        <v>31.126660999999999</v>
      </c>
      <c r="L58" s="38">
        <f t="shared" si="15"/>
        <v>29.689994999999996</v>
      </c>
      <c r="M58" s="38">
        <f t="shared" si="15"/>
        <v>0.32889500000000282</v>
      </c>
      <c r="N58" s="38">
        <f t="shared" si="14"/>
        <v>0</v>
      </c>
      <c r="O58" s="38">
        <f t="shared" si="14"/>
        <v>0</v>
      </c>
      <c r="P58" s="38">
        <f t="shared" si="14"/>
        <v>0</v>
      </c>
      <c r="Q58" s="38">
        <f t="shared" si="14"/>
        <v>0</v>
      </c>
      <c r="R58" s="38">
        <f t="shared" si="14"/>
        <v>0</v>
      </c>
      <c r="S58" s="38">
        <f t="shared" si="14"/>
        <v>0</v>
      </c>
      <c r="T58" s="38">
        <f t="shared" si="14"/>
        <v>0</v>
      </c>
      <c r="U58" s="38">
        <f t="shared" si="14"/>
        <v>0</v>
      </c>
      <c r="V58" s="38">
        <f t="shared" si="14"/>
        <v>0</v>
      </c>
    </row>
    <row r="59" spans="1:22" x14ac:dyDescent="0.35">
      <c r="A59" s="38">
        <f t="shared" si="16"/>
        <v>1.7369655941662063</v>
      </c>
      <c r="B59" s="38">
        <v>300</v>
      </c>
      <c r="C59" s="38">
        <f t="shared" si="15"/>
        <v>0</v>
      </c>
      <c r="D59" s="38">
        <f t="shared" si="15"/>
        <v>56.202696000000003</v>
      </c>
      <c r="E59" s="38">
        <f t="shared" si="15"/>
        <v>58.147941000000003</v>
      </c>
      <c r="F59" s="38">
        <f t="shared" si="15"/>
        <v>43.490560000000002</v>
      </c>
      <c r="G59" s="38">
        <f t="shared" si="15"/>
        <v>2.1204759999999965</v>
      </c>
      <c r="H59" s="38">
        <f t="shared" si="15"/>
        <v>27.156612999999993</v>
      </c>
      <c r="I59" s="38">
        <f t="shared" si="15"/>
        <v>8.7987349999999935</v>
      </c>
      <c r="J59" s="38">
        <f t="shared" si="15"/>
        <v>35.404025000000004</v>
      </c>
      <c r="K59" s="38">
        <f t="shared" si="15"/>
        <v>35.979209999999995</v>
      </c>
      <c r="L59" s="38">
        <f t="shared" si="15"/>
        <v>33.883414000000002</v>
      </c>
      <c r="M59" s="38">
        <f t="shared" si="15"/>
        <v>1.8273149999999987</v>
      </c>
      <c r="N59" s="38">
        <f t="shared" si="14"/>
        <v>0</v>
      </c>
      <c r="O59" s="38">
        <f t="shared" si="14"/>
        <v>0</v>
      </c>
      <c r="P59" s="38">
        <f t="shared" si="14"/>
        <v>0</v>
      </c>
      <c r="Q59" s="38">
        <f t="shared" si="14"/>
        <v>0</v>
      </c>
      <c r="R59" s="38">
        <f t="shared" si="14"/>
        <v>0</v>
      </c>
      <c r="S59" s="38">
        <f t="shared" si="14"/>
        <v>0</v>
      </c>
      <c r="T59" s="38">
        <f t="shared" si="14"/>
        <v>0</v>
      </c>
      <c r="U59" s="38">
        <f t="shared" si="14"/>
        <v>0</v>
      </c>
      <c r="V59" s="38">
        <f t="shared" si="14"/>
        <v>0</v>
      </c>
    </row>
    <row r="60" spans="1:22" x14ac:dyDescent="0.35">
      <c r="A60" s="38">
        <f t="shared" si="16"/>
        <v>2</v>
      </c>
      <c r="B60" s="38">
        <v>250</v>
      </c>
      <c r="C60" s="38">
        <f t="shared" si="15"/>
        <v>0</v>
      </c>
      <c r="D60" s="38">
        <f t="shared" si="15"/>
        <v>56.202696000000003</v>
      </c>
      <c r="E60" s="38">
        <f t="shared" si="15"/>
        <v>63.555540000000001</v>
      </c>
      <c r="F60" s="38">
        <f t="shared" si="15"/>
        <v>46.285539999999997</v>
      </c>
      <c r="G60" s="38">
        <f t="shared" si="15"/>
        <v>4.2129719999999935</v>
      </c>
      <c r="H60" s="38">
        <f t="shared" si="15"/>
        <v>29.996161000000001</v>
      </c>
      <c r="I60" s="38">
        <f t="shared" si="15"/>
        <v>11.289083000000005</v>
      </c>
      <c r="J60" s="38">
        <f t="shared" si="15"/>
        <v>39.966361999999997</v>
      </c>
      <c r="K60" s="38">
        <f t="shared" si="15"/>
        <v>40.85286</v>
      </c>
      <c r="L60" s="38">
        <f t="shared" si="15"/>
        <v>37.806711999999997</v>
      </c>
      <c r="M60" s="38">
        <f t="shared" si="15"/>
        <v>4.0951100000000054</v>
      </c>
      <c r="N60" s="38">
        <f t="shared" si="14"/>
        <v>0</v>
      </c>
      <c r="O60" s="38">
        <f t="shared" si="14"/>
        <v>0</v>
      </c>
      <c r="P60" s="38">
        <f t="shared" si="14"/>
        <v>0</v>
      </c>
      <c r="Q60" s="38">
        <f t="shared" si="14"/>
        <v>0</v>
      </c>
      <c r="R60" s="38">
        <f t="shared" si="14"/>
        <v>0</v>
      </c>
      <c r="S60" s="38">
        <f t="shared" si="14"/>
        <v>0</v>
      </c>
      <c r="T60" s="38">
        <f t="shared" si="14"/>
        <v>0</v>
      </c>
      <c r="U60" s="38">
        <f t="shared" si="14"/>
        <v>0</v>
      </c>
      <c r="V60" s="38">
        <f t="shared" si="14"/>
        <v>0</v>
      </c>
    </row>
    <row r="61" spans="1:22" x14ac:dyDescent="0.35">
      <c r="A61" s="38">
        <f t="shared" si="16"/>
        <v>2.2515387669959646</v>
      </c>
      <c r="B61" s="38">
        <v>210</v>
      </c>
      <c r="C61" s="38">
        <f t="shared" si="15"/>
        <v>0</v>
      </c>
      <c r="D61" s="38">
        <f t="shared" si="15"/>
        <v>56.202696000000003</v>
      </c>
      <c r="E61" s="38">
        <f t="shared" si="15"/>
        <v>67.355920999999995</v>
      </c>
      <c r="F61" s="38">
        <f t="shared" si="15"/>
        <v>47.848281</v>
      </c>
      <c r="G61" s="38">
        <f t="shared" si="15"/>
        <v>5.807824999999994</v>
      </c>
      <c r="H61" s="38">
        <f t="shared" si="15"/>
        <v>31.913321999999994</v>
      </c>
      <c r="I61" s="38">
        <f t="shared" si="15"/>
        <v>12.695774999999998</v>
      </c>
      <c r="J61" s="38">
        <f t="shared" si="15"/>
        <v>42.881019000000002</v>
      </c>
      <c r="K61" s="38">
        <f t="shared" si="15"/>
        <v>44.580441</v>
      </c>
      <c r="L61" s="38">
        <f t="shared" si="15"/>
        <v>40.498848000000002</v>
      </c>
      <c r="M61" s="38">
        <f t="shared" si="15"/>
        <v>6.3482159999999936</v>
      </c>
      <c r="N61" s="38">
        <f t="shared" si="14"/>
        <v>0</v>
      </c>
      <c r="O61" s="38">
        <f t="shared" si="14"/>
        <v>0</v>
      </c>
      <c r="P61" s="38">
        <f t="shared" si="14"/>
        <v>0</v>
      </c>
      <c r="Q61" s="38">
        <f t="shared" si="14"/>
        <v>0</v>
      </c>
      <c r="R61" s="38">
        <f t="shared" si="14"/>
        <v>0</v>
      </c>
      <c r="S61" s="38">
        <f t="shared" si="14"/>
        <v>0</v>
      </c>
      <c r="T61" s="38">
        <f t="shared" si="14"/>
        <v>0</v>
      </c>
      <c r="U61" s="38">
        <f t="shared" si="14"/>
        <v>0</v>
      </c>
      <c r="V61" s="38">
        <f t="shared" si="14"/>
        <v>0</v>
      </c>
    </row>
    <row r="62" spans="1:22" x14ac:dyDescent="0.35">
      <c r="A62" s="38">
        <f t="shared" si="16"/>
        <v>2.4981787345790898</v>
      </c>
      <c r="B62" s="38">
        <v>177</v>
      </c>
      <c r="C62" s="38">
        <f t="shared" si="15"/>
        <v>0</v>
      </c>
      <c r="D62" s="38">
        <f t="shared" si="15"/>
        <v>56.202696000000003</v>
      </c>
      <c r="E62" s="38">
        <f t="shared" si="15"/>
        <v>69.988008000000008</v>
      </c>
      <c r="F62" s="38">
        <f t="shared" si="15"/>
        <v>48.622945999999999</v>
      </c>
      <c r="G62" s="38">
        <f t="shared" si="15"/>
        <v>6.7307040000000029</v>
      </c>
      <c r="H62" s="38">
        <f t="shared" si="15"/>
        <v>33.173862999999997</v>
      </c>
      <c r="I62" s="38">
        <f t="shared" si="15"/>
        <v>13.322719000000006</v>
      </c>
      <c r="J62" s="38">
        <f t="shared" si="15"/>
        <v>44.619098000000001</v>
      </c>
      <c r="K62" s="38">
        <f t="shared" si="15"/>
        <v>47.440891000000001</v>
      </c>
      <c r="L62" s="38">
        <f t="shared" si="15"/>
        <v>42.309086000000001</v>
      </c>
      <c r="M62" s="38">
        <f t="shared" si="15"/>
        <v>8.2392739999999947</v>
      </c>
      <c r="N62" s="38">
        <f t="shared" si="14"/>
        <v>0</v>
      </c>
      <c r="O62" s="38">
        <f t="shared" si="14"/>
        <v>0</v>
      </c>
      <c r="P62" s="38">
        <f t="shared" si="14"/>
        <v>0</v>
      </c>
      <c r="Q62" s="38">
        <f t="shared" si="14"/>
        <v>0</v>
      </c>
      <c r="R62" s="38">
        <f t="shared" si="14"/>
        <v>0</v>
      </c>
      <c r="S62" s="38">
        <f t="shared" si="14"/>
        <v>0</v>
      </c>
      <c r="T62" s="38">
        <f t="shared" si="14"/>
        <v>0</v>
      </c>
      <c r="U62" s="38">
        <f t="shared" si="14"/>
        <v>0</v>
      </c>
      <c r="V62" s="38">
        <f t="shared" si="14"/>
        <v>0</v>
      </c>
    </row>
    <row r="63" spans="1:22" x14ac:dyDescent="0.35">
      <c r="A63" s="38">
        <f t="shared" si="16"/>
        <v>2.7466157641999258</v>
      </c>
      <c r="B63" s="38">
        <v>149</v>
      </c>
      <c r="C63" s="38">
        <f t="shared" si="15"/>
        <v>0</v>
      </c>
      <c r="D63" s="38">
        <f t="shared" si="15"/>
        <v>56.202696000000003</v>
      </c>
      <c r="E63" s="38">
        <f t="shared" si="15"/>
        <v>71.810164999999998</v>
      </c>
      <c r="F63" s="38">
        <f t="shared" si="15"/>
        <v>49.006641999999999</v>
      </c>
      <c r="G63" s="38">
        <f t="shared" si="15"/>
        <v>7.1283520000000067</v>
      </c>
      <c r="H63" s="38">
        <f t="shared" si="15"/>
        <v>34.042092999999994</v>
      </c>
      <c r="I63" s="38">
        <f t="shared" si="15"/>
        <v>13.494664999999998</v>
      </c>
      <c r="J63" s="38">
        <f t="shared" si="15"/>
        <v>45.636465999999999</v>
      </c>
      <c r="K63" s="38">
        <f t="shared" si="15"/>
        <v>49.700181000000001</v>
      </c>
      <c r="L63" s="38">
        <f t="shared" si="15"/>
        <v>43.569471999999998</v>
      </c>
      <c r="M63" s="38">
        <f t="shared" si="15"/>
        <v>9.7023379999999975</v>
      </c>
      <c r="N63" s="38">
        <f t="shared" si="14"/>
        <v>0</v>
      </c>
      <c r="O63" s="38">
        <f t="shared" si="14"/>
        <v>9.6923000000003867E-2</v>
      </c>
      <c r="P63" s="38">
        <f t="shared" si="14"/>
        <v>0</v>
      </c>
      <c r="Q63" s="38">
        <f t="shared" si="14"/>
        <v>0</v>
      </c>
      <c r="R63" s="38">
        <f t="shared" si="14"/>
        <v>0</v>
      </c>
      <c r="S63" s="38">
        <f t="shared" si="14"/>
        <v>0</v>
      </c>
      <c r="T63" s="38">
        <f t="shared" si="14"/>
        <v>0</v>
      </c>
      <c r="U63" s="38">
        <f t="shared" si="14"/>
        <v>0</v>
      </c>
      <c r="V63" s="38">
        <f t="shared" si="14"/>
        <v>0</v>
      </c>
    </row>
    <row r="64" spans="1:22" x14ac:dyDescent="0.35">
      <c r="A64" s="38">
        <f t="shared" si="16"/>
        <v>3</v>
      </c>
      <c r="B64" s="38">
        <v>125</v>
      </c>
      <c r="C64" s="38">
        <f t="shared" si="15"/>
        <v>0</v>
      </c>
      <c r="D64" s="38">
        <f t="shared" si="15"/>
        <v>56.202696000000003</v>
      </c>
      <c r="E64" s="38">
        <f t="shared" si="15"/>
        <v>73.086741000000004</v>
      </c>
      <c r="F64" s="38">
        <f t="shared" si="15"/>
        <v>49.314881999999997</v>
      </c>
      <c r="G64" s="38">
        <f t="shared" si="15"/>
        <v>7.2142500000000069</v>
      </c>
      <c r="H64" s="38">
        <f t="shared" si="15"/>
        <v>34.747643999999994</v>
      </c>
      <c r="I64" s="38">
        <f t="shared" si="15"/>
        <v>13.494664999999998</v>
      </c>
      <c r="J64" s="38">
        <f t="shared" si="15"/>
        <v>46.314774999999997</v>
      </c>
      <c r="K64" s="38">
        <f t="shared" si="15"/>
        <v>51.557653999999999</v>
      </c>
      <c r="L64" s="38">
        <f t="shared" si="15"/>
        <v>44.546519000000004</v>
      </c>
      <c r="M64" s="38">
        <f t="shared" si="15"/>
        <v>10.808783000000005</v>
      </c>
      <c r="N64" s="38">
        <f t="shared" ref="N64:V69" si="17">100-N18</f>
        <v>0</v>
      </c>
      <c r="O64" s="38">
        <f t="shared" si="17"/>
        <v>0.2127399999999966</v>
      </c>
      <c r="P64" s="38">
        <f t="shared" si="17"/>
        <v>0</v>
      </c>
      <c r="Q64" s="38">
        <f t="shared" si="17"/>
        <v>0</v>
      </c>
      <c r="R64" s="38">
        <f t="shared" si="17"/>
        <v>0</v>
      </c>
      <c r="S64" s="38">
        <f t="shared" si="17"/>
        <v>0</v>
      </c>
      <c r="T64" s="38">
        <f t="shared" si="17"/>
        <v>0</v>
      </c>
      <c r="U64" s="38">
        <f t="shared" si="17"/>
        <v>0</v>
      </c>
      <c r="V64" s="38">
        <f t="shared" si="17"/>
        <v>0</v>
      </c>
    </row>
    <row r="65" spans="1:22" x14ac:dyDescent="0.35">
      <c r="A65" s="38">
        <f t="shared" si="16"/>
        <v>3.2515387669959646</v>
      </c>
      <c r="B65" s="38">
        <v>105</v>
      </c>
      <c r="C65" s="38">
        <f t="shared" si="15"/>
        <v>0</v>
      </c>
      <c r="D65" s="38">
        <f t="shared" si="15"/>
        <v>56.255488</v>
      </c>
      <c r="E65" s="38">
        <f t="shared" si="15"/>
        <v>73.999262000000002</v>
      </c>
      <c r="F65" s="38">
        <f t="shared" si="15"/>
        <v>49.737634999999997</v>
      </c>
      <c r="G65" s="38">
        <f t="shared" si="15"/>
        <v>7.2142500000000069</v>
      </c>
      <c r="H65" s="38">
        <f t="shared" si="15"/>
        <v>35.446911999999998</v>
      </c>
      <c r="I65" s="38">
        <f t="shared" si="15"/>
        <v>13.494664999999998</v>
      </c>
      <c r="J65" s="38">
        <f t="shared" si="15"/>
        <v>46.919595000000001</v>
      </c>
      <c r="K65" s="38">
        <f t="shared" si="15"/>
        <v>53.111333999999999</v>
      </c>
      <c r="L65" s="38">
        <f t="shared" si="15"/>
        <v>45.406697000000001</v>
      </c>
      <c r="M65" s="38">
        <f t="shared" si="15"/>
        <v>11.693933000000001</v>
      </c>
      <c r="N65" s="38">
        <f t="shared" si="17"/>
        <v>2.3667000000003213E-2</v>
      </c>
      <c r="O65" s="38">
        <f t="shared" si="17"/>
        <v>0.33252600000000143</v>
      </c>
      <c r="P65" s="38">
        <f t="shared" si="17"/>
        <v>0</v>
      </c>
      <c r="Q65" s="38">
        <f t="shared" si="17"/>
        <v>0</v>
      </c>
      <c r="R65" s="38">
        <f t="shared" si="17"/>
        <v>0</v>
      </c>
      <c r="S65" s="38">
        <f t="shared" si="17"/>
        <v>0</v>
      </c>
      <c r="T65" s="38">
        <f t="shared" si="17"/>
        <v>0</v>
      </c>
      <c r="U65" s="38">
        <f t="shared" si="17"/>
        <v>0</v>
      </c>
      <c r="V65" s="38">
        <f t="shared" si="17"/>
        <v>0</v>
      </c>
    </row>
    <row r="66" spans="1:22" x14ac:dyDescent="0.35">
      <c r="A66" s="38">
        <f t="shared" si="16"/>
        <v>3.5063526660247901</v>
      </c>
      <c r="B66" s="38">
        <v>88</v>
      </c>
      <c r="C66" s="38">
        <f t="shared" si="15"/>
        <v>0</v>
      </c>
      <c r="D66" s="38">
        <f t="shared" si="15"/>
        <v>56.575760000000002</v>
      </c>
      <c r="E66" s="38">
        <f t="shared" si="15"/>
        <v>74.724189999999993</v>
      </c>
      <c r="F66" s="38">
        <f t="shared" si="15"/>
        <v>50.344845999999997</v>
      </c>
      <c r="G66" s="38">
        <f t="shared" si="15"/>
        <v>7.2691930000000013</v>
      </c>
      <c r="H66" s="38">
        <f t="shared" si="15"/>
        <v>36.244166</v>
      </c>
      <c r="I66" s="38">
        <f t="shared" si="15"/>
        <v>13.580896999999993</v>
      </c>
      <c r="J66" s="38">
        <f t="shared" si="15"/>
        <v>47.610312999999998</v>
      </c>
      <c r="K66" s="38">
        <f t="shared" si="15"/>
        <v>54.484327</v>
      </c>
      <c r="L66" s="38">
        <f t="shared" si="15"/>
        <v>46.268659999999997</v>
      </c>
      <c r="M66" s="38">
        <f t="shared" si="15"/>
        <v>12.551839999999999</v>
      </c>
      <c r="N66" s="38">
        <f t="shared" si="17"/>
        <v>0.10137699999999938</v>
      </c>
      <c r="O66" s="38">
        <f t="shared" si="17"/>
        <v>0.4584210000000013</v>
      </c>
      <c r="P66" s="38">
        <f t="shared" si="17"/>
        <v>0</v>
      </c>
      <c r="Q66" s="38">
        <f t="shared" si="17"/>
        <v>0</v>
      </c>
      <c r="R66" s="38">
        <f t="shared" si="17"/>
        <v>0</v>
      </c>
      <c r="S66" s="38">
        <f t="shared" si="17"/>
        <v>0</v>
      </c>
      <c r="T66" s="38">
        <f t="shared" si="17"/>
        <v>0</v>
      </c>
      <c r="U66" s="38">
        <f t="shared" si="17"/>
        <v>0</v>
      </c>
      <c r="V66" s="38">
        <f t="shared" si="17"/>
        <v>0</v>
      </c>
    </row>
    <row r="67" spans="1:22" x14ac:dyDescent="0.35">
      <c r="A67" s="38">
        <f t="shared" si="16"/>
        <v>3.7563309190331378</v>
      </c>
      <c r="B67" s="38">
        <v>74</v>
      </c>
      <c r="C67" s="38">
        <f t="shared" si="15"/>
        <v>3.1375999999994519E-2</v>
      </c>
      <c r="D67" s="38">
        <f t="shared" si="15"/>
        <v>57.054814999999998</v>
      </c>
      <c r="E67" s="38">
        <f t="shared" si="15"/>
        <v>75.331164999999999</v>
      </c>
      <c r="F67" s="38">
        <f t="shared" si="15"/>
        <v>51.072203000000002</v>
      </c>
      <c r="G67" s="38">
        <f t="shared" si="15"/>
        <v>7.5509169999999983</v>
      </c>
      <c r="H67" s="38">
        <f t="shared" si="15"/>
        <v>37.114471000000002</v>
      </c>
      <c r="I67" s="38">
        <f t="shared" si="15"/>
        <v>13.898679000000001</v>
      </c>
      <c r="J67" s="38">
        <f t="shared" si="15"/>
        <v>48.385035999999999</v>
      </c>
      <c r="K67" s="38">
        <f t="shared" si="15"/>
        <v>55.668388</v>
      </c>
      <c r="L67" s="38">
        <f t="shared" si="15"/>
        <v>47.123027999999998</v>
      </c>
      <c r="M67" s="38">
        <f t="shared" si="15"/>
        <v>13.466164000000006</v>
      </c>
      <c r="N67" s="38">
        <f t="shared" si="17"/>
        <v>0.18519000000000574</v>
      </c>
      <c r="O67" s="38">
        <f t="shared" si="17"/>
        <v>0.58987700000000132</v>
      </c>
      <c r="P67" s="38">
        <f t="shared" si="17"/>
        <v>0</v>
      </c>
      <c r="Q67" s="38">
        <f t="shared" si="17"/>
        <v>0</v>
      </c>
      <c r="R67" s="38">
        <f t="shared" si="17"/>
        <v>4.6480999999999995E-2</v>
      </c>
      <c r="S67" s="38">
        <f t="shared" si="17"/>
        <v>0</v>
      </c>
      <c r="T67" s="38">
        <f t="shared" si="17"/>
        <v>0</v>
      </c>
      <c r="U67" s="38">
        <f t="shared" si="17"/>
        <v>0</v>
      </c>
      <c r="V67" s="38">
        <f t="shared" si="17"/>
        <v>0</v>
      </c>
    </row>
    <row r="68" spans="1:22" x14ac:dyDescent="0.35">
      <c r="A68" s="38">
        <f t="shared" si="16"/>
        <v>3.9885043611621707</v>
      </c>
      <c r="B68" s="38">
        <v>63</v>
      </c>
      <c r="C68" s="38">
        <f t="shared" si="15"/>
        <v>0.21899200000000008</v>
      </c>
      <c r="D68" s="38">
        <f t="shared" si="15"/>
        <v>57.528300000000002</v>
      </c>
      <c r="E68" s="38">
        <f t="shared" si="15"/>
        <v>75.839575999999994</v>
      </c>
      <c r="F68" s="38">
        <f t="shared" si="15"/>
        <v>51.787142000000003</v>
      </c>
      <c r="G68" s="38">
        <f t="shared" si="15"/>
        <v>8.048293000000001</v>
      </c>
      <c r="H68" s="38">
        <f t="shared" si="15"/>
        <v>37.953831999999998</v>
      </c>
      <c r="I68" s="38">
        <f t="shared" si="15"/>
        <v>14.331638999999996</v>
      </c>
      <c r="J68" s="38">
        <f t="shared" si="15"/>
        <v>49.146503000000003</v>
      </c>
      <c r="K68" s="38">
        <f t="shared" si="15"/>
        <v>56.624454</v>
      </c>
      <c r="L68" s="38">
        <f t="shared" si="15"/>
        <v>47.899966999999997</v>
      </c>
      <c r="M68" s="38">
        <f t="shared" si="15"/>
        <v>14.404919000000007</v>
      </c>
      <c r="N68" s="38">
        <f t="shared" si="17"/>
        <v>0.28093699999999444</v>
      </c>
      <c r="O68" s="38">
        <f t="shared" si="17"/>
        <v>0.72930100000000664</v>
      </c>
      <c r="P68" s="38">
        <f t="shared" si="17"/>
        <v>6.4997000000005301E-2</v>
      </c>
      <c r="Q68" s="38">
        <f t="shared" si="17"/>
        <v>0</v>
      </c>
      <c r="R68" s="38">
        <f t="shared" si="17"/>
        <v>0.13306400000000451</v>
      </c>
      <c r="S68" s="38">
        <f t="shared" si="17"/>
        <v>0</v>
      </c>
      <c r="T68" s="38">
        <f t="shared" si="17"/>
        <v>0</v>
      </c>
      <c r="U68" s="38">
        <f t="shared" si="17"/>
        <v>5.4563999999999169E-2</v>
      </c>
      <c r="V68" s="38">
        <f t="shared" si="17"/>
        <v>0</v>
      </c>
    </row>
    <row r="69" spans="1:22" x14ac:dyDescent="0.35">
      <c r="A69" s="38">
        <f t="shared" si="16"/>
        <v>4.2378638300988882</v>
      </c>
      <c r="B69" s="38">
        <v>53</v>
      </c>
      <c r="C69" s="38">
        <f t="shared" si="15"/>
        <v>0.74914200000000619</v>
      </c>
      <c r="D69" s="38">
        <f t="shared" si="15"/>
        <v>57.987330999999998</v>
      </c>
      <c r="E69" s="38">
        <f t="shared" si="15"/>
        <v>76.337428000000003</v>
      </c>
      <c r="F69" s="38">
        <f t="shared" si="15"/>
        <v>52.517274</v>
      </c>
      <c r="G69" s="38">
        <f t="shared" si="15"/>
        <v>8.7991449999999958</v>
      </c>
      <c r="H69" s="38">
        <f t="shared" si="15"/>
        <v>38.822209000000001</v>
      </c>
      <c r="I69" s="38">
        <f t="shared" si="15"/>
        <v>14.874825000000001</v>
      </c>
      <c r="J69" s="38">
        <f t="shared" si="15"/>
        <v>49.942695999999998</v>
      </c>
      <c r="K69" s="38">
        <f t="shared" si="15"/>
        <v>57.489468000000002</v>
      </c>
      <c r="L69" s="38">
        <f t="shared" si="15"/>
        <v>48.678953</v>
      </c>
      <c r="M69" s="38">
        <f t="shared" si="15"/>
        <v>15.476374000000007</v>
      </c>
      <c r="N69" s="38">
        <f t="shared" si="17"/>
        <v>0.41730699999999388</v>
      </c>
      <c r="O69" s="38">
        <f t="shared" si="17"/>
        <v>0.9107309999999984</v>
      </c>
      <c r="P69" s="38">
        <f t="shared" si="17"/>
        <v>0.21758199999999306</v>
      </c>
      <c r="Q69" s="38">
        <f t="shared" si="17"/>
        <v>9.7346999999999184E-2</v>
      </c>
      <c r="R69" s="38">
        <f t="shared" si="17"/>
        <v>0.26419799999999327</v>
      </c>
      <c r="S69" s="38">
        <f t="shared" si="17"/>
        <v>8.6635000000001128E-2</v>
      </c>
      <c r="T69" s="38">
        <f t="shared" si="17"/>
        <v>9.8605000000006271E-2</v>
      </c>
      <c r="U69" s="38">
        <f t="shared" si="17"/>
        <v>0.19123299999999688</v>
      </c>
      <c r="V69" s="38">
        <f t="shared" si="17"/>
        <v>0</v>
      </c>
    </row>
    <row r="70" spans="1:22" x14ac:dyDescent="0.35">
      <c r="A70" s="38">
        <f t="shared" si="16"/>
        <v>4.5063526660247897</v>
      </c>
      <c r="B70" s="38">
        <v>44</v>
      </c>
      <c r="C70" s="38">
        <f t="shared" si="15"/>
        <v>1.7783780000000036</v>
      </c>
      <c r="D70" s="38">
        <f t="shared" si="15"/>
        <v>58.385466999999998</v>
      </c>
      <c r="E70" s="38">
        <f t="shared" si="15"/>
        <v>76.815282999999994</v>
      </c>
      <c r="F70" s="38">
        <f t="shared" si="15"/>
        <v>53.199843000000001</v>
      </c>
      <c r="G70" s="38">
        <f t="shared" si="15"/>
        <v>9.7593420000000037</v>
      </c>
      <c r="H70" s="38">
        <f t="shared" si="15"/>
        <v>39.654916999999998</v>
      </c>
      <c r="I70" s="38">
        <f t="shared" si="15"/>
        <v>15.461505000000002</v>
      </c>
      <c r="J70" s="38">
        <f t="shared" si="15"/>
        <v>50.711286000000001</v>
      </c>
      <c r="K70" s="38">
        <f t="shared" si="15"/>
        <v>58.237181</v>
      </c>
      <c r="L70" s="38">
        <f t="shared" si="15"/>
        <v>49.420879999999997</v>
      </c>
      <c r="M70" s="38">
        <f t="shared" ref="D70:M84" si="18">100-M24</f>
        <v>16.628480999999994</v>
      </c>
      <c r="N70" s="38">
        <f t="shared" ref="N70:V70" si="19">100-N24</f>
        <v>0.6193800000000067</v>
      </c>
      <c r="O70" s="38">
        <f t="shared" si="19"/>
        <v>1.1599930000000001</v>
      </c>
      <c r="P70" s="38">
        <f t="shared" si="19"/>
        <v>0.47021499999999605</v>
      </c>
      <c r="Q70" s="38">
        <f t="shared" si="19"/>
        <v>0.29428099999999802</v>
      </c>
      <c r="R70" s="38">
        <f t="shared" si="19"/>
        <v>0.47648100000000682</v>
      </c>
      <c r="S70" s="38">
        <f t="shared" si="19"/>
        <v>0.27850300000000061</v>
      </c>
      <c r="T70" s="38">
        <f t="shared" si="19"/>
        <v>0.32337699999999359</v>
      </c>
      <c r="U70" s="38">
        <f t="shared" si="19"/>
        <v>0.44221899999999437</v>
      </c>
      <c r="V70" s="38">
        <f t="shared" si="19"/>
        <v>0</v>
      </c>
    </row>
    <row r="71" spans="1:22" x14ac:dyDescent="0.35">
      <c r="A71" s="38">
        <f t="shared" si="16"/>
        <v>4.7563309190331369</v>
      </c>
      <c r="B71" s="38">
        <v>37</v>
      </c>
      <c r="C71" s="38">
        <f t="shared" si="15"/>
        <v>3.2023099999999971</v>
      </c>
      <c r="D71" s="38">
        <f t="shared" si="18"/>
        <v>58.673620999999997</v>
      </c>
      <c r="E71" s="38">
        <f t="shared" si="18"/>
        <v>77.200983000000008</v>
      </c>
      <c r="F71" s="38">
        <f t="shared" si="18"/>
        <v>53.723399000000001</v>
      </c>
      <c r="G71" s="38">
        <f t="shared" si="18"/>
        <v>10.693523999999996</v>
      </c>
      <c r="H71" s="38">
        <f t="shared" si="18"/>
        <v>40.305973000000002</v>
      </c>
      <c r="I71" s="38">
        <f t="shared" si="18"/>
        <v>15.956885</v>
      </c>
      <c r="J71" s="38">
        <f t="shared" si="18"/>
        <v>51.316133000000001</v>
      </c>
      <c r="K71" s="38">
        <f t="shared" si="18"/>
        <v>58.78378</v>
      </c>
      <c r="L71" s="38">
        <f t="shared" si="18"/>
        <v>50.012349</v>
      </c>
      <c r="M71" s="38">
        <f t="shared" si="18"/>
        <v>17.632275000000007</v>
      </c>
      <c r="N71" s="38">
        <f t="shared" ref="N71:V71" si="20">100-N25</f>
        <v>0.87807999999999709</v>
      </c>
      <c r="O71" s="38">
        <f t="shared" si="20"/>
        <v>1.4620819999999952</v>
      </c>
      <c r="P71" s="38">
        <f t="shared" si="20"/>
        <v>0.78738099999999633</v>
      </c>
      <c r="Q71" s="38">
        <f t="shared" si="20"/>
        <v>0.57451799999999764</v>
      </c>
      <c r="R71" s="38">
        <f t="shared" si="20"/>
        <v>0.76602200000000664</v>
      </c>
      <c r="S71" s="38">
        <f t="shared" si="20"/>
        <v>0.58198699999999803</v>
      </c>
      <c r="T71" s="38">
        <f t="shared" si="20"/>
        <v>0.669044999999997</v>
      </c>
      <c r="U71" s="38">
        <f t="shared" si="20"/>
        <v>0.80738399999999899</v>
      </c>
      <c r="V71" s="38">
        <f t="shared" si="20"/>
        <v>0</v>
      </c>
    </row>
    <row r="72" spans="1:22" x14ac:dyDescent="0.35">
      <c r="A72" s="38">
        <f t="shared" si="16"/>
        <v>5.0115879742752121</v>
      </c>
      <c r="B72" s="38">
        <v>31</v>
      </c>
      <c r="C72" s="38">
        <f t="shared" si="15"/>
        <v>5.0929390000000012</v>
      </c>
      <c r="D72" s="38">
        <f t="shared" si="18"/>
        <v>58.916052000000001</v>
      </c>
      <c r="E72" s="38">
        <f t="shared" si="18"/>
        <v>77.535629</v>
      </c>
      <c r="F72" s="38">
        <f t="shared" si="18"/>
        <v>54.163493000000003</v>
      </c>
      <c r="G72" s="38">
        <f t="shared" si="18"/>
        <v>11.611463000000001</v>
      </c>
      <c r="H72" s="38">
        <f t="shared" si="18"/>
        <v>40.850971000000001</v>
      </c>
      <c r="I72" s="38">
        <f t="shared" si="18"/>
        <v>16.398781999999997</v>
      </c>
      <c r="J72" s="38">
        <f t="shared" si="18"/>
        <v>51.827807</v>
      </c>
      <c r="K72" s="38">
        <f t="shared" si="18"/>
        <v>59.228726999999999</v>
      </c>
      <c r="L72" s="38">
        <f t="shared" si="18"/>
        <v>50.528970999999999</v>
      </c>
      <c r="M72" s="38">
        <f t="shared" si="18"/>
        <v>18.548897999999994</v>
      </c>
      <c r="N72" s="38">
        <f t="shared" ref="N72:V72" si="21">100-N26</f>
        <v>1.2360960000000034</v>
      </c>
      <c r="O72" s="38">
        <f t="shared" si="21"/>
        <v>1.8667360000000031</v>
      </c>
      <c r="P72" s="38">
        <f t="shared" si="21"/>
        <v>1.2068110000000019</v>
      </c>
      <c r="Q72" s="38">
        <f t="shared" si="21"/>
        <v>0.99481199999999603</v>
      </c>
      <c r="R72" s="38">
        <f t="shared" si="21"/>
        <v>1.187782999999996</v>
      </c>
      <c r="S72" s="38">
        <f t="shared" si="21"/>
        <v>1.0663389999999993</v>
      </c>
      <c r="T72" s="38">
        <f t="shared" si="21"/>
        <v>1.2044779999999946</v>
      </c>
      <c r="U72" s="38">
        <f t="shared" si="21"/>
        <v>1.3520570000000021</v>
      </c>
      <c r="V72" s="38">
        <f t="shared" si="21"/>
        <v>0</v>
      </c>
    </row>
    <row r="73" spans="1:22" x14ac:dyDescent="0.35">
      <c r="A73" s="38">
        <f t="shared" si="16"/>
        <v>6.0023101606872009</v>
      </c>
      <c r="B73" s="38">
        <v>15.6</v>
      </c>
      <c r="C73" s="38">
        <f t="shared" si="15"/>
        <v>14.521411000000001</v>
      </c>
      <c r="D73" s="38">
        <f t="shared" si="18"/>
        <v>59.872509999999998</v>
      </c>
      <c r="E73" s="38">
        <f t="shared" si="18"/>
        <v>78.460158000000007</v>
      </c>
      <c r="F73" s="38">
        <f t="shared" si="18"/>
        <v>55.566451999999998</v>
      </c>
      <c r="G73" s="38">
        <f t="shared" si="18"/>
        <v>14.573926</v>
      </c>
      <c r="H73" s="38">
        <f t="shared" si="18"/>
        <v>42.413342</v>
      </c>
      <c r="I73" s="38">
        <f t="shared" si="18"/>
        <v>17.991281999999998</v>
      </c>
      <c r="J73" s="38">
        <f t="shared" si="18"/>
        <v>53.358263999999998</v>
      </c>
      <c r="K73" s="38">
        <f t="shared" si="18"/>
        <v>60.549250000000001</v>
      </c>
      <c r="L73" s="38">
        <f t="shared" si="18"/>
        <v>52.163482999999999</v>
      </c>
      <c r="M73" s="38">
        <f t="shared" si="18"/>
        <v>21.293391</v>
      </c>
      <c r="N73" s="38">
        <f t="shared" ref="N73:V73" si="22">100-N27</f>
        <v>4.1691869999999938</v>
      </c>
      <c r="O73" s="38">
        <f t="shared" si="22"/>
        <v>5.112166000000002</v>
      </c>
      <c r="P73" s="38">
        <f t="shared" si="22"/>
        <v>4.6171109999999942</v>
      </c>
      <c r="Q73" s="38">
        <f t="shared" si="22"/>
        <v>4.9473119999999966</v>
      </c>
      <c r="R73" s="38">
        <f t="shared" si="22"/>
        <v>4.9594709999999935</v>
      </c>
      <c r="S73" s="38">
        <f t="shared" si="22"/>
        <v>5.3837469999999996</v>
      </c>
      <c r="T73" s="38">
        <f t="shared" si="22"/>
        <v>5.7945739999999972</v>
      </c>
      <c r="U73" s="38">
        <f t="shared" si="22"/>
        <v>5.8329839999999962</v>
      </c>
      <c r="V73" s="38">
        <f t="shared" si="22"/>
        <v>0</v>
      </c>
    </row>
    <row r="74" spans="1:22" x14ac:dyDescent="0.35">
      <c r="A74" s="38">
        <f t="shared" si="16"/>
        <v>6.6438561897747244</v>
      </c>
      <c r="B74" s="38">
        <v>10</v>
      </c>
      <c r="C74" s="38">
        <f t="shared" si="15"/>
        <v>20.135122999999993</v>
      </c>
      <c r="D74" s="38">
        <f t="shared" si="18"/>
        <v>60.71311</v>
      </c>
      <c r="E74" s="38">
        <f t="shared" si="18"/>
        <v>79.038072999999997</v>
      </c>
      <c r="F74" s="38">
        <f t="shared" si="18"/>
        <v>56.683528000000003</v>
      </c>
      <c r="G74" s="38">
        <f t="shared" si="18"/>
        <v>16.630748999999994</v>
      </c>
      <c r="H74" s="38">
        <f t="shared" si="18"/>
        <v>43.620418000000001</v>
      </c>
      <c r="I74" s="38">
        <f t="shared" si="18"/>
        <v>19.554944000000006</v>
      </c>
      <c r="J74" s="38">
        <f t="shared" si="18"/>
        <v>54.533605999999999</v>
      </c>
      <c r="K74" s="38">
        <f t="shared" si="18"/>
        <v>61.506838000000002</v>
      </c>
      <c r="L74" s="38">
        <f t="shared" si="18"/>
        <v>53.346071999999999</v>
      </c>
      <c r="M74" s="38">
        <f t="shared" si="18"/>
        <v>23.192369999999997</v>
      </c>
      <c r="N74" s="38">
        <f t="shared" ref="N74:V74" si="23">100-N28</f>
        <v>8.2563849999999945</v>
      </c>
      <c r="O74" s="38">
        <f t="shared" si="23"/>
        <v>9.6314679999999981</v>
      </c>
      <c r="P74" s="38">
        <f t="shared" si="23"/>
        <v>9.5999070000000017</v>
      </c>
      <c r="Q74" s="38">
        <f t="shared" si="23"/>
        <v>10.487375</v>
      </c>
      <c r="R74" s="38">
        <f t="shared" si="23"/>
        <v>10.189121</v>
      </c>
      <c r="S74" s="38">
        <f t="shared" si="23"/>
        <v>10.503285000000005</v>
      </c>
      <c r="T74" s="38">
        <f t="shared" si="23"/>
        <v>11.175145000000001</v>
      </c>
      <c r="U74" s="38">
        <f t="shared" si="23"/>
        <v>11.229493000000005</v>
      </c>
      <c r="V74" s="38">
        <f t="shared" si="23"/>
        <v>0.38289600000000235</v>
      </c>
    </row>
    <row r="75" spans="1:22" x14ac:dyDescent="0.35">
      <c r="A75" s="38">
        <f t="shared" si="16"/>
        <v>7.0023101606872009</v>
      </c>
      <c r="B75" s="38">
        <v>7.8</v>
      </c>
      <c r="C75" s="38">
        <f t="shared" si="15"/>
        <v>22.988727999999995</v>
      </c>
      <c r="D75" s="38">
        <f t="shared" si="18"/>
        <v>61.345551999999998</v>
      </c>
      <c r="E75" s="38">
        <f t="shared" si="18"/>
        <v>79.481206999999998</v>
      </c>
      <c r="F75" s="38">
        <f t="shared" si="18"/>
        <v>57.556784999999998</v>
      </c>
      <c r="G75" s="38">
        <f t="shared" si="18"/>
        <v>18.272298000000006</v>
      </c>
      <c r="H75" s="38">
        <f t="shared" si="18"/>
        <v>44.632872999999996</v>
      </c>
      <c r="I75" s="38">
        <f t="shared" si="18"/>
        <v>20.891942999999998</v>
      </c>
      <c r="J75" s="38">
        <f t="shared" si="18"/>
        <v>55.473334999999999</v>
      </c>
      <c r="K75" s="38">
        <f t="shared" si="18"/>
        <v>62.231453000000002</v>
      </c>
      <c r="L75" s="38">
        <f t="shared" si="18"/>
        <v>54.245147000000003</v>
      </c>
      <c r="M75" s="38">
        <f t="shared" si="18"/>
        <v>24.709610999999995</v>
      </c>
      <c r="N75" s="38">
        <f t="shared" ref="N75:V75" si="24">100-N29</f>
        <v>11.521562000000003</v>
      </c>
      <c r="O75" s="38">
        <f t="shared" si="24"/>
        <v>13.242585000000005</v>
      </c>
      <c r="P75" s="38">
        <f t="shared" si="24"/>
        <v>13.620928000000006</v>
      </c>
      <c r="Q75" s="38">
        <f t="shared" si="24"/>
        <v>14.709907000000001</v>
      </c>
      <c r="R75" s="38">
        <f t="shared" si="24"/>
        <v>14.200470999999993</v>
      </c>
      <c r="S75" s="38">
        <f t="shared" si="24"/>
        <v>13.992294999999999</v>
      </c>
      <c r="T75" s="38">
        <f t="shared" si="24"/>
        <v>14.838341</v>
      </c>
      <c r="U75" s="38">
        <f t="shared" si="24"/>
        <v>15.091285999999997</v>
      </c>
      <c r="V75" s="38">
        <f t="shared" si="24"/>
        <v>1.4881500000000045</v>
      </c>
    </row>
    <row r="76" spans="1:22" x14ac:dyDescent="0.35">
      <c r="A76" s="38">
        <f t="shared" si="16"/>
        <v>8.0023101606872018</v>
      </c>
      <c r="B76" s="38">
        <v>3.9</v>
      </c>
      <c r="C76" s="38">
        <f t="shared" si="15"/>
        <v>32.942015999999995</v>
      </c>
      <c r="D76" s="38">
        <f t="shared" si="18"/>
        <v>64.579823000000005</v>
      </c>
      <c r="E76" s="38">
        <f t="shared" si="18"/>
        <v>81.730749000000003</v>
      </c>
      <c r="F76" s="38">
        <f t="shared" si="18"/>
        <v>62.012616000000001</v>
      </c>
      <c r="G76" s="38">
        <f t="shared" si="18"/>
        <v>26.865652999999995</v>
      </c>
      <c r="H76" s="38">
        <f t="shared" si="18"/>
        <v>50.158008000000002</v>
      </c>
      <c r="I76" s="38">
        <f t="shared" si="18"/>
        <v>28.109123999999994</v>
      </c>
      <c r="J76" s="38">
        <f t="shared" si="18"/>
        <v>60.314078000000002</v>
      </c>
      <c r="K76" s="38">
        <f t="shared" si="18"/>
        <v>65.923408999999992</v>
      </c>
      <c r="L76" s="38">
        <f t="shared" si="18"/>
        <v>58.823228</v>
      </c>
      <c r="M76" s="38">
        <f t="shared" si="18"/>
        <v>32.611873000000003</v>
      </c>
      <c r="N76" s="38">
        <f t="shared" ref="N76:V76" si="25">100-N30</f>
        <v>23.713258999999994</v>
      </c>
      <c r="O76" s="38">
        <f t="shared" si="25"/>
        <v>26.636259999999993</v>
      </c>
      <c r="P76" s="38">
        <f t="shared" si="25"/>
        <v>28.433249000000004</v>
      </c>
      <c r="Q76" s="38">
        <f t="shared" si="25"/>
        <v>29.380418000000006</v>
      </c>
      <c r="R76" s="38">
        <f t="shared" si="25"/>
        <v>28.248256999999995</v>
      </c>
      <c r="S76" s="38">
        <f t="shared" si="25"/>
        <v>24.883060999999998</v>
      </c>
      <c r="T76" s="38">
        <f t="shared" si="25"/>
        <v>26.251765000000006</v>
      </c>
      <c r="U76" s="38">
        <f t="shared" si="25"/>
        <v>28.043739000000002</v>
      </c>
      <c r="V76" s="38">
        <f t="shared" si="25"/>
        <v>10.056089999999998</v>
      </c>
    </row>
    <row r="77" spans="1:22" x14ac:dyDescent="0.35">
      <c r="A77" s="38">
        <f t="shared" si="16"/>
        <v>8.965784284662087</v>
      </c>
      <c r="B77" s="38">
        <v>2</v>
      </c>
      <c r="C77" s="38">
        <f t="shared" si="15"/>
        <v>46.251385999999997</v>
      </c>
      <c r="D77" s="38">
        <f t="shared" si="18"/>
        <v>69.785640999999998</v>
      </c>
      <c r="E77" s="38">
        <f t="shared" si="18"/>
        <v>85.148117999999997</v>
      </c>
      <c r="F77" s="38">
        <f t="shared" si="18"/>
        <v>68.914515999999992</v>
      </c>
      <c r="G77" s="38">
        <f t="shared" si="18"/>
        <v>40.138769000000003</v>
      </c>
      <c r="H77" s="38">
        <f t="shared" si="18"/>
        <v>58.949993999999997</v>
      </c>
      <c r="I77" s="38">
        <f t="shared" si="18"/>
        <v>39.617313000000003</v>
      </c>
      <c r="J77" s="38">
        <f t="shared" si="18"/>
        <v>67.748028000000005</v>
      </c>
      <c r="K77" s="38">
        <f t="shared" si="18"/>
        <v>71.714704999999995</v>
      </c>
      <c r="L77" s="38">
        <f t="shared" si="18"/>
        <v>65.946939999999998</v>
      </c>
      <c r="M77" s="38">
        <f t="shared" si="18"/>
        <v>44.811024000000003</v>
      </c>
      <c r="N77" s="38">
        <f t="shared" ref="N77:V77" si="26">100-N31</f>
        <v>35.787242000000006</v>
      </c>
      <c r="O77" s="38">
        <f t="shared" si="26"/>
        <v>39.619293999999996</v>
      </c>
      <c r="P77" s="38">
        <f t="shared" si="26"/>
        <v>42.524310999999997</v>
      </c>
      <c r="Q77" s="38">
        <f t="shared" si="26"/>
        <v>43.086663999999999</v>
      </c>
      <c r="R77" s="38">
        <f t="shared" si="26"/>
        <v>41.490732999999999</v>
      </c>
      <c r="S77" s="38">
        <f t="shared" si="26"/>
        <v>34.665277000000003</v>
      </c>
      <c r="T77" s="38">
        <f t="shared" si="26"/>
        <v>36.409543999999997</v>
      </c>
      <c r="U77" s="38">
        <f t="shared" si="26"/>
        <v>40.324710000000003</v>
      </c>
      <c r="V77" s="38">
        <f t="shared" si="26"/>
        <v>22.641222999999997</v>
      </c>
    </row>
    <row r="78" spans="1:22" x14ac:dyDescent="0.35">
      <c r="A78" s="38">
        <f t="shared" si="16"/>
        <v>9.994930630321603</v>
      </c>
      <c r="B78" s="38">
        <v>0.98</v>
      </c>
      <c r="C78" s="38">
        <f t="shared" si="15"/>
        <v>56.909416999999998</v>
      </c>
      <c r="D78" s="38">
        <f t="shared" si="18"/>
        <v>74.662871999999993</v>
      </c>
      <c r="E78" s="38">
        <f t="shared" si="18"/>
        <v>88.260863999999998</v>
      </c>
      <c r="F78" s="38">
        <f t="shared" si="18"/>
        <v>75.316484000000003</v>
      </c>
      <c r="G78" s="38">
        <f t="shared" si="18"/>
        <v>52.365892000000002</v>
      </c>
      <c r="H78" s="38">
        <f t="shared" si="18"/>
        <v>67.098825000000005</v>
      </c>
      <c r="I78" s="38">
        <f t="shared" si="18"/>
        <v>50.320830000000001</v>
      </c>
      <c r="J78" s="38">
        <f t="shared" si="18"/>
        <v>74.603075000000004</v>
      </c>
      <c r="K78" s="38">
        <f t="shared" si="18"/>
        <v>77.070228</v>
      </c>
      <c r="L78" s="38">
        <f t="shared" si="18"/>
        <v>72.538170000000008</v>
      </c>
      <c r="M78" s="38">
        <f t="shared" si="18"/>
        <v>56.075831000000001</v>
      </c>
      <c r="N78" s="38">
        <f t="shared" ref="N78:V78" si="27">100-N32</f>
        <v>43.608471000000002</v>
      </c>
      <c r="O78" s="38">
        <f t="shared" si="27"/>
        <v>47.884286000000003</v>
      </c>
      <c r="P78" s="38">
        <f t="shared" si="27"/>
        <v>51.450529000000003</v>
      </c>
      <c r="Q78" s="38">
        <f t="shared" si="27"/>
        <v>52.515067999999999</v>
      </c>
      <c r="R78" s="38">
        <f t="shared" si="27"/>
        <v>50.615122</v>
      </c>
      <c r="S78" s="38">
        <f t="shared" si="27"/>
        <v>40.851038000000003</v>
      </c>
      <c r="T78" s="38">
        <f t="shared" si="27"/>
        <v>42.825994999999999</v>
      </c>
      <c r="U78" s="38">
        <f t="shared" si="27"/>
        <v>49.065466999999998</v>
      </c>
      <c r="V78" s="38">
        <f t="shared" si="27"/>
        <v>32.650419999999997</v>
      </c>
    </row>
    <row r="79" spans="1:22" x14ac:dyDescent="0.35">
      <c r="A79" s="38">
        <f t="shared" si="16"/>
        <v>10.480357457491845</v>
      </c>
      <c r="B79" s="38">
        <v>0.7</v>
      </c>
      <c r="C79" s="38">
        <f t="shared" si="15"/>
        <v>61.595689</v>
      </c>
      <c r="D79" s="38">
        <f t="shared" si="18"/>
        <v>76.858975000000001</v>
      </c>
      <c r="E79" s="38">
        <f t="shared" si="18"/>
        <v>89.620057000000003</v>
      </c>
      <c r="F79" s="38">
        <f t="shared" si="18"/>
        <v>78.134607000000003</v>
      </c>
      <c r="G79" s="38">
        <f t="shared" si="18"/>
        <v>57.733365999999997</v>
      </c>
      <c r="H79" s="38">
        <f t="shared" si="18"/>
        <v>70.679056000000003</v>
      </c>
      <c r="I79" s="38">
        <f t="shared" si="18"/>
        <v>55.085901999999997</v>
      </c>
      <c r="J79" s="38">
        <f t="shared" si="18"/>
        <v>77.606257999999997</v>
      </c>
      <c r="K79" s="38">
        <f t="shared" si="18"/>
        <v>79.441063999999997</v>
      </c>
      <c r="L79" s="38">
        <f t="shared" si="18"/>
        <v>75.454211999999998</v>
      </c>
      <c r="M79" s="38">
        <f t="shared" si="18"/>
        <v>61.044100999999998</v>
      </c>
      <c r="N79" s="38">
        <f t="shared" ref="N79:V79" si="28">100-N33</f>
        <v>46.829922000000003</v>
      </c>
      <c r="O79" s="38">
        <f t="shared" si="28"/>
        <v>51.205002999999998</v>
      </c>
      <c r="P79" s="38">
        <f t="shared" si="28"/>
        <v>55.007612000000002</v>
      </c>
      <c r="Q79" s="38">
        <f t="shared" si="28"/>
        <v>56.439872000000001</v>
      </c>
      <c r="R79" s="38">
        <f t="shared" si="28"/>
        <v>54.410060000000001</v>
      </c>
      <c r="S79" s="38">
        <f t="shared" si="28"/>
        <v>43.364747000000001</v>
      </c>
      <c r="T79" s="38">
        <f t="shared" si="28"/>
        <v>45.426772</v>
      </c>
      <c r="U79" s="38">
        <f t="shared" si="28"/>
        <v>52.706310999999999</v>
      </c>
      <c r="V79" s="38">
        <f t="shared" si="28"/>
        <v>36.988438000000002</v>
      </c>
    </row>
    <row r="80" spans="1:22" x14ac:dyDescent="0.35">
      <c r="A80" s="38">
        <f t="shared" si="16"/>
        <v>10.994930630321603</v>
      </c>
      <c r="B80" s="38">
        <v>0.49</v>
      </c>
      <c r="C80" s="38">
        <f t="shared" si="15"/>
        <v>67.318088000000003</v>
      </c>
      <c r="D80" s="38">
        <f t="shared" si="18"/>
        <v>79.627735999999999</v>
      </c>
      <c r="E80" s="38">
        <f t="shared" si="18"/>
        <v>91.186455999999993</v>
      </c>
      <c r="F80" s="38">
        <f t="shared" si="18"/>
        <v>81.403440000000003</v>
      </c>
      <c r="G80" s="38">
        <f t="shared" si="18"/>
        <v>63.977781</v>
      </c>
      <c r="H80" s="38">
        <f t="shared" si="18"/>
        <v>74.8887</v>
      </c>
      <c r="I80" s="38">
        <f t="shared" si="18"/>
        <v>60.900796</v>
      </c>
      <c r="J80" s="38">
        <f t="shared" si="18"/>
        <v>81.058227000000002</v>
      </c>
      <c r="K80" s="38">
        <f t="shared" si="18"/>
        <v>82.270842000000002</v>
      </c>
      <c r="L80" s="38">
        <f t="shared" si="18"/>
        <v>78.908269000000004</v>
      </c>
      <c r="M80" s="38">
        <f t="shared" si="18"/>
        <v>66.832819000000001</v>
      </c>
      <c r="N80" s="38">
        <f t="shared" ref="N80:V80" si="29">100-N34</f>
        <v>51.659779999999998</v>
      </c>
      <c r="O80" s="38">
        <f t="shared" si="29"/>
        <v>55.962184999999998</v>
      </c>
      <c r="P80" s="38">
        <f t="shared" si="29"/>
        <v>59.850754000000002</v>
      </c>
      <c r="Q80" s="38">
        <f t="shared" si="29"/>
        <v>61.518239999999999</v>
      </c>
      <c r="R80" s="38">
        <f t="shared" si="29"/>
        <v>59.430612000000004</v>
      </c>
      <c r="S80" s="38">
        <f t="shared" si="29"/>
        <v>47.591959000000003</v>
      </c>
      <c r="T80" s="38">
        <f t="shared" si="29"/>
        <v>49.665661</v>
      </c>
      <c r="U80" s="38">
        <f t="shared" si="29"/>
        <v>57.594371000000002</v>
      </c>
      <c r="V80" s="38">
        <f t="shared" si="29"/>
        <v>42.614297000000001</v>
      </c>
    </row>
    <row r="81" spans="1:22" x14ac:dyDescent="0.35">
      <c r="A81" s="38">
        <f t="shared" si="16"/>
        <v>12.024677973715656</v>
      </c>
      <c r="B81" s="38">
        <v>0.24</v>
      </c>
      <c r="C81" s="38">
        <f t="shared" si="15"/>
        <v>80.438597000000001</v>
      </c>
      <c r="D81" s="38">
        <f t="shared" si="18"/>
        <v>86.797297999999998</v>
      </c>
      <c r="E81" s="38">
        <f t="shared" si="18"/>
        <v>94.604162000000002</v>
      </c>
      <c r="F81" s="38">
        <f t="shared" si="18"/>
        <v>88.648308</v>
      </c>
      <c r="G81" s="38">
        <f t="shared" si="18"/>
        <v>77.927172999999996</v>
      </c>
      <c r="H81" s="38">
        <f t="shared" si="18"/>
        <v>84.482317999999992</v>
      </c>
      <c r="I81" s="38">
        <f t="shared" si="18"/>
        <v>75.136994999999999</v>
      </c>
      <c r="J81" s="38">
        <f t="shared" si="18"/>
        <v>88.556055999999998</v>
      </c>
      <c r="K81" s="38">
        <f t="shared" si="18"/>
        <v>88.902213000000003</v>
      </c>
      <c r="L81" s="38">
        <f t="shared" si="18"/>
        <v>86.883301000000003</v>
      </c>
      <c r="M81" s="38">
        <f t="shared" si="18"/>
        <v>79.730218000000008</v>
      </c>
      <c r="N81" s="38">
        <f t="shared" ref="N81:V81" si="30">100-N35</f>
        <v>67.340851999999998</v>
      </c>
      <c r="O81" s="38">
        <f t="shared" si="30"/>
        <v>70.618957999999992</v>
      </c>
      <c r="P81" s="38">
        <f t="shared" si="30"/>
        <v>73.745835999999997</v>
      </c>
      <c r="Q81" s="38">
        <f t="shared" si="30"/>
        <v>75.185367999999997</v>
      </c>
      <c r="R81" s="38">
        <f t="shared" si="30"/>
        <v>73.488418999999993</v>
      </c>
      <c r="S81" s="38">
        <f t="shared" si="30"/>
        <v>63.411552999999998</v>
      </c>
      <c r="T81" s="38">
        <f t="shared" si="30"/>
        <v>65.043451000000005</v>
      </c>
      <c r="U81" s="38">
        <f t="shared" si="30"/>
        <v>71.837169000000003</v>
      </c>
      <c r="V81" s="38">
        <f t="shared" si="30"/>
        <v>59.073813000000001</v>
      </c>
    </row>
    <row r="82" spans="1:22" x14ac:dyDescent="0.35">
      <c r="A82" s="38">
        <f t="shared" si="16"/>
        <v>13.024677973715656</v>
      </c>
      <c r="B82" s="38">
        <v>0.12</v>
      </c>
      <c r="C82" s="38">
        <f t="shared" si="15"/>
        <v>92.425844999999995</v>
      </c>
      <c r="D82" s="38">
        <f t="shared" si="18"/>
        <v>94.315077000000002</v>
      </c>
      <c r="E82" s="38">
        <f t="shared" si="18"/>
        <v>97.682359000000005</v>
      </c>
      <c r="F82" s="38">
        <f t="shared" si="18"/>
        <v>95.273332999999994</v>
      </c>
      <c r="G82" s="38">
        <f t="shared" si="18"/>
        <v>90.788853000000003</v>
      </c>
      <c r="H82" s="38">
        <f t="shared" si="18"/>
        <v>93.492606999999992</v>
      </c>
      <c r="I82" s="38">
        <f t="shared" si="18"/>
        <v>89.405823999999996</v>
      </c>
      <c r="J82" s="38">
        <f t="shared" si="18"/>
        <v>95.264358000000001</v>
      </c>
      <c r="K82" s="38">
        <f t="shared" si="18"/>
        <v>95.306449000000001</v>
      </c>
      <c r="L82" s="38">
        <f t="shared" si="18"/>
        <v>94.475611999999998</v>
      </c>
      <c r="M82" s="38">
        <f t="shared" si="18"/>
        <v>91.558935000000005</v>
      </c>
      <c r="N82" s="38">
        <f t="shared" ref="N82:V82" si="31">100-N36</f>
        <v>85.809604000000007</v>
      </c>
      <c r="O82" s="38">
        <f t="shared" si="31"/>
        <v>87.335892000000001</v>
      </c>
      <c r="P82" s="38">
        <f t="shared" si="31"/>
        <v>88.832218999999995</v>
      </c>
      <c r="Q82" s="38">
        <f t="shared" si="31"/>
        <v>89.511910999999998</v>
      </c>
      <c r="R82" s="38">
        <f t="shared" si="31"/>
        <v>88.694938000000008</v>
      </c>
      <c r="S82" s="38">
        <f t="shared" si="31"/>
        <v>83.724535000000003</v>
      </c>
      <c r="T82" s="38">
        <f t="shared" si="31"/>
        <v>84.495975999999999</v>
      </c>
      <c r="U82" s="38">
        <f t="shared" si="31"/>
        <v>87.835611999999998</v>
      </c>
      <c r="V82" s="38">
        <f t="shared" si="31"/>
        <v>82.259875999999991</v>
      </c>
    </row>
    <row r="83" spans="1:22" x14ac:dyDescent="0.35">
      <c r="A83" s="38">
        <f t="shared" si="16"/>
        <v>14.024677973715656</v>
      </c>
      <c r="B83" s="38">
        <v>0.06</v>
      </c>
      <c r="C83" s="38">
        <f t="shared" si="15"/>
        <v>99.198678999999998</v>
      </c>
      <c r="D83" s="38">
        <f t="shared" si="18"/>
        <v>99.125719000000004</v>
      </c>
      <c r="E83" s="38">
        <f t="shared" si="18"/>
        <v>99.540657999999993</v>
      </c>
      <c r="F83" s="38">
        <f t="shared" si="18"/>
        <v>99.281785999999997</v>
      </c>
      <c r="G83" s="38">
        <f t="shared" si="18"/>
        <v>98.599293000000003</v>
      </c>
      <c r="H83" s="38">
        <f t="shared" si="18"/>
        <v>99.008538999999999</v>
      </c>
      <c r="I83" s="38">
        <f t="shared" si="18"/>
        <v>98.376996000000005</v>
      </c>
      <c r="J83" s="38">
        <f t="shared" si="18"/>
        <v>99.282064000000005</v>
      </c>
      <c r="K83" s="38">
        <f t="shared" si="18"/>
        <v>99.281951000000007</v>
      </c>
      <c r="L83" s="38">
        <f t="shared" si="18"/>
        <v>99.156479000000004</v>
      </c>
      <c r="M83" s="38">
        <f t="shared" si="18"/>
        <v>98.717815000000002</v>
      </c>
      <c r="N83" s="38">
        <f t="shared" ref="N83:V83" si="32">100-N37</f>
        <v>97.834569999999999</v>
      </c>
      <c r="O83" s="38">
        <f t="shared" si="32"/>
        <v>98.075629000000006</v>
      </c>
      <c r="P83" s="38">
        <f t="shared" si="32"/>
        <v>98.315010999999998</v>
      </c>
      <c r="Q83" s="38">
        <f t="shared" si="32"/>
        <v>98.420854000000006</v>
      </c>
      <c r="R83" s="38">
        <f t="shared" si="32"/>
        <v>98.289792000000006</v>
      </c>
      <c r="S83" s="38">
        <f t="shared" si="32"/>
        <v>97.480553</v>
      </c>
      <c r="T83" s="38">
        <f t="shared" si="32"/>
        <v>97.603087000000002</v>
      </c>
      <c r="U83" s="38">
        <f t="shared" si="32"/>
        <v>98.144563000000005</v>
      </c>
      <c r="V83" s="38">
        <f t="shared" si="32"/>
        <v>97.430713999999995</v>
      </c>
    </row>
    <row r="84" spans="1:22" x14ac:dyDescent="0.35">
      <c r="A84" s="38">
        <f t="shared" si="16"/>
        <v>14.287712379549449</v>
      </c>
      <c r="B84" s="38">
        <v>0.05</v>
      </c>
      <c r="C84" s="38">
        <f t="shared" si="15"/>
        <v>99.808125000000004</v>
      </c>
      <c r="D84" s="38">
        <f t="shared" si="18"/>
        <v>99.640501999999998</v>
      </c>
      <c r="E84" s="38">
        <f t="shared" si="18"/>
        <v>99.748581999999999</v>
      </c>
      <c r="F84" s="38">
        <f t="shared" si="18"/>
        <v>99.705624999999998</v>
      </c>
      <c r="G84" s="38">
        <f t="shared" si="18"/>
        <v>99.425777999999994</v>
      </c>
      <c r="H84" s="38">
        <f t="shared" si="18"/>
        <v>99.593320000000006</v>
      </c>
      <c r="I84" s="38">
        <f t="shared" si="18"/>
        <v>99.333346000000006</v>
      </c>
      <c r="J84" s="38">
        <f t="shared" si="18"/>
        <v>99.705918999999994</v>
      </c>
      <c r="K84" s="38">
        <f t="shared" si="18"/>
        <v>99.705055999999999</v>
      </c>
      <c r="L84" s="38">
        <f t="shared" si="18"/>
        <v>99.653740999999997</v>
      </c>
      <c r="M84" s="38">
        <f t="shared" si="18"/>
        <v>99.474571999999995</v>
      </c>
      <c r="N84" s="38">
        <f t="shared" ref="N84:V84" si="33">100-N38</f>
        <v>99.114249999999998</v>
      </c>
      <c r="O84" s="38">
        <f t="shared" si="33"/>
        <v>99.214077000000003</v>
      </c>
      <c r="P84" s="38">
        <f t="shared" si="33"/>
        <v>99.313655999999995</v>
      </c>
      <c r="Q84" s="38">
        <f t="shared" si="33"/>
        <v>99.357114999999993</v>
      </c>
      <c r="R84" s="38">
        <f t="shared" si="33"/>
        <v>99.302543999999997</v>
      </c>
      <c r="S84" s="38">
        <f t="shared" si="33"/>
        <v>98.963611</v>
      </c>
      <c r="T84" s="38">
        <f t="shared" si="33"/>
        <v>99.014441000000005</v>
      </c>
      <c r="U84" s="38">
        <f t="shared" si="33"/>
        <v>99.240808000000001</v>
      </c>
      <c r="V84" s="38">
        <f t="shared" si="33"/>
        <v>98.977902999999998</v>
      </c>
    </row>
  </sheetData>
  <sortState ref="O2:X38">
    <sortCondition descending="1" ref="O3:O38"/>
  </sortState>
  <phoneticPr fontId="1" type="noConversion"/>
  <pageMargins left="0.7" right="0.7" top="0.75" bottom="0.75" header="0.3" footer="0.3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tabSelected="1" zoomScale="125" workbookViewId="0">
      <pane ySplit="710" activePane="bottomLeft"/>
      <selection sqref="A1:A1048576"/>
      <selection pane="bottomLeft" activeCell="B14" sqref="B14"/>
    </sheetView>
  </sheetViews>
  <sheetFormatPr defaultColWidth="7.7265625" defaultRowHeight="14.5" x14ac:dyDescent="0.35"/>
  <cols>
    <col min="2" max="2" width="27" style="2" bestFit="1" customWidth="1"/>
    <col min="7" max="7" width="9.26953125" bestFit="1" customWidth="1"/>
    <col min="8" max="8" width="9.7265625" bestFit="1" customWidth="1"/>
    <col min="9" max="9" width="13" bestFit="1" customWidth="1"/>
    <col min="10" max="10" width="11.26953125" bestFit="1" customWidth="1"/>
    <col min="11" max="11" width="9.81640625" bestFit="1" customWidth="1"/>
  </cols>
  <sheetData>
    <row r="1" spans="2:11" x14ac:dyDescent="0.35">
      <c r="B1" s="2" t="s">
        <v>0</v>
      </c>
      <c r="C1" t="s">
        <v>9</v>
      </c>
      <c r="D1" t="s">
        <v>11</v>
      </c>
      <c r="E1" t="s">
        <v>13</v>
      </c>
      <c r="F1" t="s">
        <v>15</v>
      </c>
      <c r="G1" s="28" t="s">
        <v>39</v>
      </c>
      <c r="H1" s="28" t="s">
        <v>40</v>
      </c>
      <c r="I1" s="28" t="s">
        <v>41</v>
      </c>
      <c r="J1" s="28" t="s">
        <v>42</v>
      </c>
      <c r="K1" s="28" t="s">
        <v>43</v>
      </c>
    </row>
    <row r="2" spans="2:11" x14ac:dyDescent="0.35">
      <c r="B2" s="2" t="s">
        <v>60</v>
      </c>
      <c r="C2" s="38">
        <v>0.28093699999999444</v>
      </c>
      <c r="D2" s="38">
        <v>99.719063000000006</v>
      </c>
      <c r="E2" s="38">
        <v>35.506305000000012</v>
      </c>
      <c r="F2" s="38">
        <v>64.212757999999994</v>
      </c>
      <c r="G2" s="38">
        <v>10.857796184056852</v>
      </c>
      <c r="H2" s="38">
        <v>2.2587543831930734</v>
      </c>
      <c r="I2" s="38">
        <v>-0.10694800288770892</v>
      </c>
      <c r="J2" s="38">
        <v>0.69101236538591215</v>
      </c>
      <c r="K2" s="36">
        <v>5.3886212795146798E-4</v>
      </c>
    </row>
    <row r="3" spans="2:11" x14ac:dyDescent="0.35">
      <c r="B3" s="2" t="s">
        <v>60</v>
      </c>
      <c r="C3" s="38">
        <v>0.72930100000000664</v>
      </c>
      <c r="D3" s="38">
        <v>99.270698999999993</v>
      </c>
      <c r="E3" s="38">
        <v>38.88999299999999</v>
      </c>
      <c r="F3" s="38">
        <v>60.380706000000004</v>
      </c>
      <c r="G3" s="38">
        <v>10.723179167915736</v>
      </c>
      <c r="H3" s="38">
        <v>2.294323423412723</v>
      </c>
      <c r="I3" s="38">
        <v>-6.9233146104450027E-2</v>
      </c>
      <c r="J3" s="38">
        <v>0.71953489109175894</v>
      </c>
      <c r="K3" s="36">
        <v>5.9156357054020755E-4</v>
      </c>
    </row>
    <row r="4" spans="2:11" x14ac:dyDescent="0.35">
      <c r="B4" s="2" t="s">
        <v>60</v>
      </c>
      <c r="C4" s="38">
        <v>6.4997000000005301E-2</v>
      </c>
      <c r="D4" s="38">
        <v>99.935002999999995</v>
      </c>
      <c r="E4" s="38">
        <v>42.459313999999992</v>
      </c>
      <c r="F4" s="38">
        <v>57.475689000000003</v>
      </c>
      <c r="G4" s="38">
        <v>10.636762919503321</v>
      </c>
      <c r="H4" s="38">
        <v>2.2382458985934788</v>
      </c>
      <c r="I4" s="38">
        <v>-2.2046622460973248E-2</v>
      </c>
      <c r="J4" s="38">
        <v>0.71890615626291687</v>
      </c>
      <c r="K4" s="36">
        <v>6.2808049187223591E-4</v>
      </c>
    </row>
    <row r="5" spans="2:11" x14ac:dyDescent="0.35">
      <c r="B5" s="2" t="s">
        <v>60</v>
      </c>
      <c r="C5" s="38">
        <v>0</v>
      </c>
      <c r="D5" s="38">
        <v>100</v>
      </c>
      <c r="E5" s="38">
        <v>43.086663999999999</v>
      </c>
      <c r="F5" s="38">
        <v>56.913336000000001</v>
      </c>
      <c r="G5" s="38">
        <v>10.598106897681925</v>
      </c>
      <c r="H5" s="38">
        <v>2.2415309570786173</v>
      </c>
      <c r="I5" s="38">
        <v>-3.1818200825483312E-2</v>
      </c>
      <c r="J5" s="38">
        <v>0.73137857094720093</v>
      </c>
      <c r="K5" s="36">
        <v>6.4513696466000025E-4</v>
      </c>
    </row>
    <row r="6" spans="2:11" x14ac:dyDescent="0.35">
      <c r="B6" s="2" t="s">
        <v>60</v>
      </c>
      <c r="C6" s="38">
        <v>0.13306400000000451</v>
      </c>
      <c r="D6" s="38">
        <v>99.866935999999995</v>
      </c>
      <c r="E6" s="38">
        <v>41.357668999999994</v>
      </c>
      <c r="F6" s="38">
        <v>58.509267000000001</v>
      </c>
      <c r="G6" s="38">
        <v>10.649578733762581</v>
      </c>
      <c r="H6" s="38">
        <v>2.2597927500520831</v>
      </c>
      <c r="I6" s="38">
        <v>-4.7482473740749077E-2</v>
      </c>
      <c r="J6" s="38">
        <v>0.72427338775483419</v>
      </c>
      <c r="K6" s="36">
        <v>6.225258069987125E-4</v>
      </c>
    </row>
    <row r="7" spans="2:11" x14ac:dyDescent="0.35">
      <c r="B7" s="2" t="s">
        <v>60</v>
      </c>
      <c r="C7" s="38">
        <v>0</v>
      </c>
      <c r="D7" s="38">
        <v>100</v>
      </c>
      <c r="E7" s="38">
        <v>34.665277000000003</v>
      </c>
      <c r="F7" s="38">
        <v>65.334722999999997</v>
      </c>
      <c r="G7" s="38">
        <v>10.903577176109636</v>
      </c>
      <c r="H7" s="38">
        <v>2.3670654556542083</v>
      </c>
      <c r="I7" s="38">
        <v>-0.19505856087413892</v>
      </c>
      <c r="J7" s="38">
        <v>0.67853018044761071</v>
      </c>
      <c r="K7" s="36">
        <v>5.2203089936998749E-4</v>
      </c>
    </row>
    <row r="8" spans="2:11" x14ac:dyDescent="0.35">
      <c r="B8" s="2" t="s">
        <v>60</v>
      </c>
      <c r="C8" s="38">
        <v>0</v>
      </c>
      <c r="D8" s="38">
        <v>100</v>
      </c>
      <c r="E8" s="38">
        <v>36.409543999999997</v>
      </c>
      <c r="F8" s="38">
        <v>63.590456000000003</v>
      </c>
      <c r="G8" s="38">
        <v>10.81012661527005</v>
      </c>
      <c r="H8" s="38">
        <v>2.3772972829399999</v>
      </c>
      <c r="I8" s="38">
        <v>-0.14010412217910603</v>
      </c>
      <c r="J8" s="38">
        <v>0.68472286940039395</v>
      </c>
      <c r="K8" s="36">
        <v>5.5696465009554246E-4</v>
      </c>
    </row>
    <row r="9" spans="2:11" x14ac:dyDescent="0.35">
      <c r="B9" s="2" t="s">
        <v>60</v>
      </c>
      <c r="C9" s="38">
        <v>5.4563999999999169E-2</v>
      </c>
      <c r="D9" s="38">
        <v>99.945436000000001</v>
      </c>
      <c r="E9" s="38">
        <v>40.270146000000004</v>
      </c>
      <c r="F9" s="38">
        <v>59.675289999999997</v>
      </c>
      <c r="G9" s="38">
        <v>10.667420487677655</v>
      </c>
      <c r="H9" s="38">
        <v>2.3166582270690439</v>
      </c>
      <c r="I9" s="38">
        <v>-7.4762817127400891E-2</v>
      </c>
      <c r="J9" s="38">
        <v>0.72631685155831194</v>
      </c>
      <c r="K9" s="36">
        <v>6.1487446380931643E-4</v>
      </c>
    </row>
    <row r="10" spans="2:11" x14ac:dyDescent="0.35">
      <c r="B10" s="2" t="s">
        <v>60</v>
      </c>
      <c r="C10" s="38">
        <v>0</v>
      </c>
      <c r="D10" s="38">
        <v>100</v>
      </c>
      <c r="E10" s="38">
        <v>22.641222999999997</v>
      </c>
      <c r="F10" s="38">
        <v>77.358777000000003</v>
      </c>
      <c r="G10" s="38">
        <v>11.814337906400297</v>
      </c>
      <c r="H10" s="38">
        <v>1.6648890089811554</v>
      </c>
      <c r="I10" s="38">
        <v>-0.16453350649757315</v>
      </c>
      <c r="J10" s="38">
        <v>0.81945482800847136</v>
      </c>
      <c r="K10" s="36">
        <v>2.7767060802350149E-4</v>
      </c>
    </row>
    <row r="11" spans="2:11" x14ac:dyDescent="0.35">
      <c r="B11" t="s">
        <v>62</v>
      </c>
      <c r="C11" s="38">
        <f>AVERAGE(C2:C10)</f>
        <v>0.14031811111111223</v>
      </c>
      <c r="D11" s="38">
        <f>AVERAGE(D2:D10)</f>
        <v>99.859681888888886</v>
      </c>
      <c r="E11" s="38">
        <f>AVERAGE(E2:E10)</f>
        <v>37.254014999999995</v>
      </c>
      <c r="F11" s="38">
        <f>AVERAGE(F2:F10)</f>
        <v>62.605666888888891</v>
      </c>
    </row>
    <row r="12" spans="2:11" x14ac:dyDescent="0.35">
      <c r="B12" t="s">
        <v>61</v>
      </c>
      <c r="C12">
        <f>STDEV(C2:C10)/SQRT(2)</f>
        <v>0.16928357569823749</v>
      </c>
      <c r="D12">
        <f>STDEV(D2:D10)/SQRT(2)</f>
        <v>0.16928357569823746</v>
      </c>
      <c r="E12">
        <f>STDEV(E2:E10)/SQRT(2)</f>
        <v>4.428115106875441</v>
      </c>
      <c r="F12">
        <f>STDEV(F2:F10)/SQRT(2)</f>
        <v>4.4559785152066551</v>
      </c>
    </row>
  </sheetData>
  <phoneticPr fontId="1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7"/>
  <sheetViews>
    <sheetView showGridLines="0" showRowColHeaders="0" topLeftCell="A22" zoomScale="125" workbookViewId="0">
      <selection activeCell="B53" sqref="B53:F53"/>
    </sheetView>
  </sheetViews>
  <sheetFormatPr defaultColWidth="10.7265625" defaultRowHeight="13" x14ac:dyDescent="0.3"/>
  <cols>
    <col min="1" max="1" width="12.453125" style="5" customWidth="1"/>
    <col min="2" max="2" width="12" style="5" customWidth="1"/>
    <col min="3" max="3" width="12.453125" style="4" customWidth="1"/>
    <col min="4" max="4" width="8.81640625" style="4" customWidth="1"/>
    <col min="5" max="6" width="9" style="4" customWidth="1"/>
    <col min="7" max="7" width="6" style="4" customWidth="1"/>
    <col min="8" max="8" width="8" style="5" customWidth="1"/>
    <col min="9" max="9" width="9.453125" style="5" customWidth="1"/>
    <col min="10" max="10" width="8.81640625" style="5" customWidth="1"/>
    <col min="11" max="11" width="9.81640625" style="5" customWidth="1"/>
    <col min="12" max="12" width="9" style="5" customWidth="1"/>
    <col min="13" max="13" width="9.1796875" style="6" customWidth="1"/>
    <col min="14" max="14" width="11.26953125" style="5" customWidth="1"/>
    <col min="15" max="15" width="7.81640625" style="5" customWidth="1"/>
    <col min="16" max="16" width="5.453125" style="5" customWidth="1"/>
    <col min="17" max="17" width="8.453125" style="5" customWidth="1"/>
    <col min="18" max="18" width="7.453125" style="5" customWidth="1"/>
    <col min="19" max="19" width="8.453125" style="5" customWidth="1"/>
    <col min="20" max="20" width="8.26953125" style="5" customWidth="1"/>
    <col min="21" max="16384" width="10.7265625" style="7"/>
  </cols>
  <sheetData>
    <row r="1" spans="1:21" ht="14.5" x14ac:dyDescent="0.35">
      <c r="A1"/>
      <c r="B1"/>
      <c r="C1"/>
      <c r="D1"/>
      <c r="E1"/>
      <c r="F1"/>
      <c r="U1" s="5"/>
    </row>
    <row r="2" spans="1:21" x14ac:dyDescent="0.3">
      <c r="A2" s="8" t="s">
        <v>46</v>
      </c>
      <c r="B2" s="33">
        <f>C47</f>
        <v>21</v>
      </c>
      <c r="C2" s="9" t="s">
        <v>19</v>
      </c>
      <c r="D2" s="10">
        <v>2650</v>
      </c>
      <c r="H2" s="11" t="s">
        <v>20</v>
      </c>
      <c r="I2" s="11" t="s">
        <v>21</v>
      </c>
      <c r="J2" s="11" t="s">
        <v>21</v>
      </c>
      <c r="K2" s="11" t="s">
        <v>20</v>
      </c>
      <c r="N2" s="8"/>
      <c r="U2" s="5"/>
    </row>
    <row r="3" spans="1:21" ht="14.5" x14ac:dyDescent="0.35">
      <c r="A3"/>
      <c r="B3"/>
      <c r="C3" s="11" t="s">
        <v>22</v>
      </c>
      <c r="D3" s="12">
        <v>0.01</v>
      </c>
      <c r="F3" s="8" t="s">
        <v>23</v>
      </c>
      <c r="G3" s="8" t="s">
        <v>24</v>
      </c>
      <c r="H3" s="8" t="s">
        <v>25</v>
      </c>
      <c r="I3" s="8" t="s">
        <v>25</v>
      </c>
      <c r="J3" s="11" t="s">
        <v>26</v>
      </c>
      <c r="K3" s="11" t="s">
        <v>27</v>
      </c>
      <c r="L3" s="8" t="s">
        <v>28</v>
      </c>
      <c r="M3" s="5"/>
      <c r="S3" s="7"/>
      <c r="T3" s="7"/>
    </row>
    <row r="4" spans="1:21" ht="14.5" x14ac:dyDescent="0.35">
      <c r="A4" s="8" t="s">
        <v>47</v>
      </c>
      <c r="B4" t="str">
        <f ca="1">OFFSET(Transposed!$A$46,1,$B$2,1,1)</f>
        <v>Omokoroa</v>
      </c>
      <c r="E4" s="5">
        <v>1</v>
      </c>
      <c r="F4" s="13">
        <f>IF(ISNUMBER(G4),2^-G4,"")</f>
        <v>2</v>
      </c>
      <c r="G4" s="14">
        <v>-1</v>
      </c>
      <c r="H4" s="15">
        <f t="shared" ref="H4:H39" ca="1" si="0">IF(ISNUMBER(G4),VLOOKUP(G4,A$8:D$46,3),"")</f>
        <v>0</v>
      </c>
      <c r="I4" s="16">
        <f ca="1">IF(ISNUMBER(H4),IF(H4&gt;0,H4,0),0)</f>
        <v>0</v>
      </c>
      <c r="J4" s="17">
        <f t="shared" ref="J4:J22" ca="1" si="1">100*I4/Total_Wt</f>
        <v>0</v>
      </c>
      <c r="K4" s="17">
        <f ca="1">100-J4</f>
        <v>100</v>
      </c>
      <c r="L4" s="18"/>
      <c r="M4" s="19"/>
      <c r="S4" s="7"/>
      <c r="T4" s="7"/>
    </row>
    <row r="5" spans="1:21" x14ac:dyDescent="0.3">
      <c r="C5" s="5"/>
      <c r="D5" s="11" t="s">
        <v>29</v>
      </c>
      <c r="E5" s="5">
        <f t="shared" ref="E5:E39" si="2">E4+1</f>
        <v>2</v>
      </c>
      <c r="F5" s="13">
        <f t="shared" ref="F5:F39" si="3">IF(ISNUMBER(G5),2^-G5,"")</f>
        <v>1.6800000000000004</v>
      </c>
      <c r="G5" s="14">
        <v>-0.748461233004036</v>
      </c>
      <c r="H5" s="15">
        <f t="shared" ca="1" si="0"/>
        <v>0</v>
      </c>
      <c r="I5" s="16">
        <f t="shared" ref="I5:I39" ca="1" si="4">IF(ISNUMBER(H5),IF(H5&gt;0,H5-H4,0),0)</f>
        <v>0</v>
      </c>
      <c r="J5" s="17">
        <f t="shared" ca="1" si="1"/>
        <v>0</v>
      </c>
      <c r="K5" s="17">
        <f t="shared" ref="K5:K39" ca="1" si="5">K4-J5</f>
        <v>100</v>
      </c>
      <c r="L5" s="18" t="str">
        <f t="shared" ref="L5:L39" ca="1" si="6">IF(AND(J5&gt;=J4,J5&gt;J6),"mode at"," ")</f>
        <v xml:space="preserve"> </v>
      </c>
      <c r="M5" s="19" t="str">
        <f t="shared" ref="M5:M39" ca="1" si="7">IF(L5="mode at",(G5+G4)/2," ")</f>
        <v xml:space="preserve"> </v>
      </c>
      <c r="S5" s="7"/>
      <c r="T5" s="7"/>
    </row>
    <row r="6" spans="1:21" x14ac:dyDescent="0.3">
      <c r="A6" s="20" t="s">
        <v>30</v>
      </c>
      <c r="B6" s="20" t="s">
        <v>30</v>
      </c>
      <c r="C6" s="11" t="s">
        <v>31</v>
      </c>
      <c r="D6" s="11" t="s">
        <v>20</v>
      </c>
      <c r="E6" s="5">
        <f t="shared" si="2"/>
        <v>3</v>
      </c>
      <c r="F6" s="13">
        <f t="shared" si="3"/>
        <v>1.4100000000000001</v>
      </c>
      <c r="G6" s="14">
        <v>-0.49569516262406899</v>
      </c>
      <c r="H6" s="15">
        <f t="shared" ca="1" si="0"/>
        <v>0</v>
      </c>
      <c r="I6" s="16">
        <f t="shared" ca="1" si="4"/>
        <v>0</v>
      </c>
      <c r="J6" s="17">
        <f t="shared" ca="1" si="1"/>
        <v>0</v>
      </c>
      <c r="K6" s="17">
        <f t="shared" ca="1" si="5"/>
        <v>100</v>
      </c>
      <c r="L6" s="18" t="str">
        <f ca="1">IF(AND(J6&gt;=J5,J6&gt;J7),"mode at"," ")</f>
        <v xml:space="preserve"> </v>
      </c>
      <c r="M6" s="19" t="str">
        <f t="shared" ca="1" si="7"/>
        <v xml:space="preserve"> </v>
      </c>
      <c r="S6" s="7"/>
      <c r="T6" s="7"/>
    </row>
    <row r="7" spans="1:21" x14ac:dyDescent="0.3">
      <c r="A7" s="21" t="s">
        <v>32</v>
      </c>
      <c r="B7" s="22" t="s">
        <v>33</v>
      </c>
      <c r="C7" s="11" t="s">
        <v>34</v>
      </c>
      <c r="D7" s="11" t="s">
        <v>25</v>
      </c>
      <c r="E7" s="5">
        <f>E6+1</f>
        <v>4</v>
      </c>
      <c r="F7" s="13">
        <f t="shared" si="3"/>
        <v>1.1900000000000002</v>
      </c>
      <c r="G7" s="14">
        <v>-0.25096157353321902</v>
      </c>
      <c r="H7" s="15">
        <f t="shared" ca="1" si="0"/>
        <v>0</v>
      </c>
      <c r="I7" s="16">
        <f ca="1">IF(ISNUMBER(H7),IF(H7&gt;0,H7-H6,0),0)</f>
        <v>0</v>
      </c>
      <c r="J7" s="17">
        <f t="shared" ca="1" si="1"/>
        <v>0</v>
      </c>
      <c r="K7" s="17">
        <f ca="1">K6-J7</f>
        <v>100</v>
      </c>
      <c r="L7" s="18" t="str">
        <f ca="1">IF(AND(J7&gt;=J6,J7&gt;J8),"mode at"," ")</f>
        <v xml:space="preserve"> </v>
      </c>
      <c r="M7" s="19" t="str">
        <f ca="1">IF(L7="mode at",(G7+G6)/2," ")</f>
        <v xml:space="preserve"> </v>
      </c>
      <c r="N7" s="19"/>
      <c r="S7" s="7"/>
      <c r="T7" s="7"/>
    </row>
    <row r="8" spans="1:21" ht="12.5" x14ac:dyDescent="0.25">
      <c r="A8" s="23">
        <v>-1</v>
      </c>
      <c r="B8" s="31">
        <f t="shared" ref="B8:B43" si="8">IF(ISNUMBER(A8),(2^(-A8))*1000,"")</f>
        <v>2000</v>
      </c>
      <c r="C8" s="34">
        <f ca="1">OFFSET(Transposed!$A$46,ROW(C8)-6,$B$2,1,1)</f>
        <v>0</v>
      </c>
      <c r="D8" s="24">
        <f t="shared" ref="D8:D43" ca="1" si="9">IF(ISNUMBER(C8),(C8/100)*Density*Volume,"")</f>
        <v>0</v>
      </c>
      <c r="E8" s="5">
        <f t="shared" si="2"/>
        <v>5</v>
      </c>
      <c r="F8" s="13">
        <f t="shared" si="3"/>
        <v>1</v>
      </c>
      <c r="G8" s="14">
        <v>0</v>
      </c>
      <c r="H8" s="15">
        <f t="shared" ca="1" si="0"/>
        <v>0</v>
      </c>
      <c r="I8" s="16">
        <f t="shared" ca="1" si="4"/>
        <v>0</v>
      </c>
      <c r="J8" s="17">
        <f t="shared" ca="1" si="1"/>
        <v>0</v>
      </c>
      <c r="K8" s="17">
        <f t="shared" ca="1" si="5"/>
        <v>100</v>
      </c>
      <c r="L8" s="18" t="str">
        <f t="shared" ca="1" si="6"/>
        <v xml:space="preserve"> </v>
      </c>
      <c r="M8" s="19" t="str">
        <f t="shared" ca="1" si="7"/>
        <v xml:space="preserve"> </v>
      </c>
      <c r="N8" s="19">
        <f>ROW(C8)</f>
        <v>8</v>
      </c>
      <c r="S8" s="7"/>
      <c r="T8" s="7"/>
    </row>
    <row r="9" spans="1:21" ht="12.5" x14ac:dyDescent="0.25">
      <c r="A9" s="14">
        <v>-0.74846123300403555</v>
      </c>
      <c r="B9" s="31">
        <f t="shared" si="8"/>
        <v>1680</v>
      </c>
      <c r="C9" s="34">
        <f ca="1">OFFSET(Transposed!$A$46,ROW(C9)-6,$B$2,1,1)</f>
        <v>0</v>
      </c>
      <c r="D9" s="24">
        <f t="shared" ca="1" si="9"/>
        <v>0</v>
      </c>
      <c r="E9" s="5">
        <f t="shared" si="2"/>
        <v>6</v>
      </c>
      <c r="F9" s="13">
        <f t="shared" si="3"/>
        <v>0.84000000000000019</v>
      </c>
      <c r="G9" s="14">
        <v>0.251538766995964</v>
      </c>
      <c r="H9" s="15">
        <f t="shared" ca="1" si="0"/>
        <v>0</v>
      </c>
      <c r="I9" s="16">
        <f t="shared" ca="1" si="4"/>
        <v>0</v>
      </c>
      <c r="J9" s="17">
        <f t="shared" ca="1" si="1"/>
        <v>0</v>
      </c>
      <c r="K9" s="17">
        <f t="shared" ca="1" si="5"/>
        <v>100</v>
      </c>
      <c r="L9" s="18" t="str">
        <f t="shared" ca="1" si="6"/>
        <v xml:space="preserve"> </v>
      </c>
      <c r="M9" s="19" t="str">
        <f t="shared" ca="1" si="7"/>
        <v xml:space="preserve"> </v>
      </c>
      <c r="N9" s="19"/>
      <c r="S9" s="7"/>
      <c r="T9" s="7"/>
    </row>
    <row r="10" spans="1:21" ht="12.5" x14ac:dyDescent="0.25">
      <c r="A10" s="14">
        <v>-0.49569516262406876</v>
      </c>
      <c r="B10" s="31">
        <f t="shared" si="8"/>
        <v>1410</v>
      </c>
      <c r="C10" s="34">
        <f ca="1">OFFSET(Transposed!$A$46,ROW(C10)-6,$B$2,1,1)</f>
        <v>0</v>
      </c>
      <c r="D10" s="24">
        <f t="shared" ca="1" si="9"/>
        <v>0</v>
      </c>
      <c r="E10" s="5">
        <f t="shared" si="2"/>
        <v>7</v>
      </c>
      <c r="F10" s="13">
        <f t="shared" si="3"/>
        <v>0.70999999999999985</v>
      </c>
      <c r="G10" s="14">
        <v>0.49410907027004303</v>
      </c>
      <c r="H10" s="15">
        <f t="shared" ca="1" si="0"/>
        <v>0</v>
      </c>
      <c r="I10" s="16">
        <f t="shared" ca="1" si="4"/>
        <v>0</v>
      </c>
      <c r="J10" s="17">
        <f t="shared" ca="1" si="1"/>
        <v>0</v>
      </c>
      <c r="K10" s="17">
        <f t="shared" ca="1" si="5"/>
        <v>100</v>
      </c>
      <c r="L10" s="18" t="str">
        <f t="shared" ca="1" si="6"/>
        <v xml:space="preserve"> </v>
      </c>
      <c r="M10" s="19" t="str">
        <f t="shared" ca="1" si="7"/>
        <v xml:space="preserve"> </v>
      </c>
      <c r="N10" s="19"/>
      <c r="S10" s="7"/>
      <c r="T10" s="7"/>
    </row>
    <row r="11" spans="1:21" ht="12.5" x14ac:dyDescent="0.25">
      <c r="A11" s="14">
        <v>-0.25096157353321874</v>
      </c>
      <c r="B11" s="31">
        <f t="shared" si="8"/>
        <v>1190</v>
      </c>
      <c r="C11" s="34">
        <f ca="1">OFFSET(Transposed!$A$46,ROW(C11)-6,$B$2,1,1)</f>
        <v>0</v>
      </c>
      <c r="D11" s="24">
        <f t="shared" ca="1" si="9"/>
        <v>0</v>
      </c>
      <c r="E11" s="5">
        <f t="shared" si="2"/>
        <v>8</v>
      </c>
      <c r="F11" s="13">
        <f t="shared" si="3"/>
        <v>0.59000000000000019</v>
      </c>
      <c r="G11" s="14">
        <v>0.76121314041288302</v>
      </c>
      <c r="H11" s="15">
        <f t="shared" ca="1" si="0"/>
        <v>0</v>
      </c>
      <c r="I11" s="16">
        <f t="shared" ca="1" si="4"/>
        <v>0</v>
      </c>
      <c r="J11" s="17">
        <f t="shared" ca="1" si="1"/>
        <v>0</v>
      </c>
      <c r="K11" s="17">
        <f t="shared" ca="1" si="5"/>
        <v>100</v>
      </c>
      <c r="L11" s="18" t="str">
        <f t="shared" ca="1" si="6"/>
        <v xml:space="preserve"> </v>
      </c>
      <c r="M11" s="19" t="str">
        <f t="shared" ca="1" si="7"/>
        <v xml:space="preserve"> </v>
      </c>
      <c r="N11" s="19"/>
      <c r="S11" s="7"/>
      <c r="T11" s="7"/>
    </row>
    <row r="12" spans="1:21" ht="12.5" x14ac:dyDescent="0.25">
      <c r="A12" s="14">
        <v>0</v>
      </c>
      <c r="B12" s="31">
        <f t="shared" si="8"/>
        <v>1000</v>
      </c>
      <c r="C12" s="34">
        <f ca="1">OFFSET(Transposed!$A$46,ROW(C12)-6,$B$2,1,1)</f>
        <v>0</v>
      </c>
      <c r="D12" s="24">
        <f t="shared" ca="1" si="9"/>
        <v>0</v>
      </c>
      <c r="E12" s="5">
        <f t="shared" si="2"/>
        <v>9</v>
      </c>
      <c r="F12" s="13">
        <f t="shared" si="3"/>
        <v>0.5</v>
      </c>
      <c r="G12" s="14">
        <v>1</v>
      </c>
      <c r="H12" s="15">
        <f t="shared" ca="1" si="0"/>
        <v>0</v>
      </c>
      <c r="I12" s="16">
        <f t="shared" ca="1" si="4"/>
        <v>0</v>
      </c>
      <c r="J12" s="17">
        <f t="shared" ca="1" si="1"/>
        <v>0</v>
      </c>
      <c r="K12" s="17">
        <f t="shared" ca="1" si="5"/>
        <v>100</v>
      </c>
      <c r="L12" s="18" t="str">
        <f t="shared" ca="1" si="6"/>
        <v xml:space="preserve"> </v>
      </c>
      <c r="M12" s="19" t="str">
        <f t="shared" ca="1" si="7"/>
        <v xml:space="preserve"> </v>
      </c>
      <c r="N12" s="19"/>
      <c r="S12" s="7"/>
      <c r="T12" s="7"/>
    </row>
    <row r="13" spans="1:21" ht="12.5" x14ac:dyDescent="0.25">
      <c r="A13" s="14">
        <v>0.25153876699596445</v>
      </c>
      <c r="B13" s="31">
        <f t="shared" si="8"/>
        <v>840</v>
      </c>
      <c r="C13" s="34">
        <f ca="1">OFFSET(Transposed!$A$46,ROW(C13)-6,$B$2,1,1)</f>
        <v>0</v>
      </c>
      <c r="D13" s="24">
        <f t="shared" ca="1" si="9"/>
        <v>0</v>
      </c>
      <c r="E13" s="5">
        <f t="shared" si="2"/>
        <v>10</v>
      </c>
      <c r="F13" s="13">
        <f t="shared" si="3"/>
        <v>0.42000000000000132</v>
      </c>
      <c r="G13" s="14">
        <v>1.2515387669959599</v>
      </c>
      <c r="H13" s="15">
        <f t="shared" ca="1" si="0"/>
        <v>0</v>
      </c>
      <c r="I13" s="16">
        <f t="shared" ca="1" si="4"/>
        <v>0</v>
      </c>
      <c r="J13" s="17">
        <f t="shared" ca="1" si="1"/>
        <v>0</v>
      </c>
      <c r="K13" s="17">
        <f t="shared" ca="1" si="5"/>
        <v>100</v>
      </c>
      <c r="L13" s="18" t="str">
        <f t="shared" ca="1" si="6"/>
        <v xml:space="preserve"> </v>
      </c>
      <c r="M13" s="19" t="str">
        <f t="shared" ca="1" si="7"/>
        <v xml:space="preserve"> </v>
      </c>
      <c r="N13" s="19"/>
      <c r="S13" s="7"/>
      <c r="T13" s="7"/>
    </row>
    <row r="14" spans="1:21" ht="12.5" x14ac:dyDescent="0.25">
      <c r="A14" s="14">
        <v>0.49410907027004269</v>
      </c>
      <c r="B14" s="31">
        <f t="shared" si="8"/>
        <v>710</v>
      </c>
      <c r="C14" s="34">
        <f ca="1">OFFSET(Transposed!$A$46,ROW(C14)-6,$B$2,1,1)</f>
        <v>0</v>
      </c>
      <c r="D14" s="24">
        <f t="shared" ca="1" si="9"/>
        <v>0</v>
      </c>
      <c r="E14" s="5">
        <f t="shared" si="2"/>
        <v>11</v>
      </c>
      <c r="F14" s="13">
        <f t="shared" si="3"/>
        <v>0.34999999999999953</v>
      </c>
      <c r="G14" s="14">
        <v>1.51457317282976</v>
      </c>
      <c r="H14" s="15">
        <f t="shared" ca="1" si="0"/>
        <v>0</v>
      </c>
      <c r="I14" s="16">
        <f t="shared" ca="1" si="4"/>
        <v>0</v>
      </c>
      <c r="J14" s="17">
        <f t="shared" ca="1" si="1"/>
        <v>0</v>
      </c>
      <c r="K14" s="17">
        <f t="shared" ca="1" si="5"/>
        <v>100</v>
      </c>
      <c r="L14" s="18" t="str">
        <f t="shared" ca="1" si="6"/>
        <v xml:space="preserve"> </v>
      </c>
      <c r="M14" s="19" t="str">
        <f t="shared" ca="1" si="7"/>
        <v xml:space="preserve"> </v>
      </c>
      <c r="N14" s="19"/>
      <c r="S14" s="7"/>
      <c r="T14" s="7"/>
    </row>
    <row r="15" spans="1:21" ht="12.5" x14ac:dyDescent="0.25">
      <c r="A15" s="14">
        <v>0.76121314041288346</v>
      </c>
      <c r="B15" s="31">
        <f t="shared" si="8"/>
        <v>590.00000000000011</v>
      </c>
      <c r="C15" s="34">
        <f ca="1">OFFSET(Transposed!$A$46,ROW(C15)-6,$B$2,1,1)</f>
        <v>0</v>
      </c>
      <c r="D15" s="24">
        <f t="shared" ca="1" si="9"/>
        <v>0</v>
      </c>
      <c r="E15" s="5">
        <f t="shared" si="2"/>
        <v>12</v>
      </c>
      <c r="F15" s="13">
        <f t="shared" si="3"/>
        <v>0.29999999999999916</v>
      </c>
      <c r="G15" s="14">
        <v>1.7369655941662101</v>
      </c>
      <c r="H15" s="15">
        <f t="shared" ca="1" si="0"/>
        <v>0</v>
      </c>
      <c r="I15" s="16">
        <f t="shared" ca="1" si="4"/>
        <v>0</v>
      </c>
      <c r="J15" s="17">
        <f t="shared" ca="1" si="1"/>
        <v>0</v>
      </c>
      <c r="K15" s="17">
        <f t="shared" ca="1" si="5"/>
        <v>100</v>
      </c>
      <c r="L15" s="18" t="str">
        <f t="shared" ca="1" si="6"/>
        <v xml:space="preserve"> </v>
      </c>
      <c r="M15" s="19" t="str">
        <f t="shared" ca="1" si="7"/>
        <v xml:space="preserve"> </v>
      </c>
      <c r="N15" s="19"/>
      <c r="S15" s="7"/>
      <c r="T15" s="7"/>
    </row>
    <row r="16" spans="1:21" ht="12.5" x14ac:dyDescent="0.25">
      <c r="A16" s="14">
        <v>1</v>
      </c>
      <c r="B16" s="31">
        <f t="shared" si="8"/>
        <v>500</v>
      </c>
      <c r="C16" s="34">
        <f ca="1">OFFSET(Transposed!$A$46,ROW(C16)-6,$B$2,1,1)</f>
        <v>0</v>
      </c>
      <c r="D16" s="24">
        <f t="shared" ca="1" si="9"/>
        <v>0</v>
      </c>
      <c r="E16" s="5">
        <f t="shared" si="2"/>
        <v>13</v>
      </c>
      <c r="F16" s="13">
        <f t="shared" si="3"/>
        <v>0.25</v>
      </c>
      <c r="G16" s="14">
        <v>2</v>
      </c>
      <c r="H16" s="15">
        <f t="shared" ca="1" si="0"/>
        <v>0</v>
      </c>
      <c r="I16" s="16">
        <f t="shared" ca="1" si="4"/>
        <v>0</v>
      </c>
      <c r="J16" s="17">
        <f t="shared" ca="1" si="1"/>
        <v>0</v>
      </c>
      <c r="K16" s="17">
        <f t="shared" ca="1" si="5"/>
        <v>100</v>
      </c>
      <c r="L16" s="18" t="str">
        <f t="shared" ca="1" si="6"/>
        <v xml:space="preserve"> </v>
      </c>
      <c r="M16" s="19" t="str">
        <f t="shared" ca="1" si="7"/>
        <v xml:space="preserve"> </v>
      </c>
      <c r="N16" s="19"/>
      <c r="S16" s="7"/>
      <c r="T16" s="7"/>
    </row>
    <row r="17" spans="1:20" ht="12.5" x14ac:dyDescent="0.25">
      <c r="A17" s="14">
        <v>1.2515387669959646</v>
      </c>
      <c r="B17" s="31">
        <f t="shared" si="8"/>
        <v>419.99999999999994</v>
      </c>
      <c r="C17" s="34">
        <f ca="1">OFFSET(Transposed!$A$46,ROW(C17)-6,$B$2,1,1)</f>
        <v>0</v>
      </c>
      <c r="D17" s="24">
        <f t="shared" ca="1" si="9"/>
        <v>0</v>
      </c>
      <c r="E17" s="5">
        <f t="shared" si="2"/>
        <v>14</v>
      </c>
      <c r="F17" s="13">
        <f t="shared" si="3"/>
        <v>0.21000000000000066</v>
      </c>
      <c r="G17" s="14">
        <v>2.2515387669959601</v>
      </c>
      <c r="H17" s="15">
        <f t="shared" ca="1" si="0"/>
        <v>0</v>
      </c>
      <c r="I17" s="16">
        <f t="shared" ca="1" si="4"/>
        <v>0</v>
      </c>
      <c r="J17" s="17">
        <f t="shared" ca="1" si="1"/>
        <v>0</v>
      </c>
      <c r="K17" s="17">
        <f t="shared" ca="1" si="5"/>
        <v>100</v>
      </c>
      <c r="L17" s="18" t="str">
        <f t="shared" ca="1" si="6"/>
        <v xml:space="preserve"> </v>
      </c>
      <c r="M17" s="19" t="str">
        <f t="shared" ca="1" si="7"/>
        <v xml:space="preserve"> </v>
      </c>
      <c r="N17" s="19"/>
      <c r="S17" s="7"/>
      <c r="T17" s="7"/>
    </row>
    <row r="18" spans="1:20" ht="12.5" x14ac:dyDescent="0.25">
      <c r="A18" s="14">
        <v>1.5145731728297582</v>
      </c>
      <c r="B18" s="31">
        <f t="shared" si="8"/>
        <v>350.00000000000006</v>
      </c>
      <c r="C18" s="34">
        <f ca="1">OFFSET(Transposed!$A$46,ROW(C18)-6,$B$2,1,1)</f>
        <v>0</v>
      </c>
      <c r="D18" s="24">
        <f t="shared" ca="1" si="9"/>
        <v>0</v>
      </c>
      <c r="E18" s="5">
        <f t="shared" si="2"/>
        <v>15</v>
      </c>
      <c r="F18" s="13">
        <f t="shared" si="3"/>
        <v>0.17699999999999999</v>
      </c>
      <c r="G18" s="14">
        <v>2.4981787345790898</v>
      </c>
      <c r="H18" s="15">
        <f t="shared" ca="1" si="0"/>
        <v>0</v>
      </c>
      <c r="I18" s="16">
        <f t="shared" ca="1" si="4"/>
        <v>0</v>
      </c>
      <c r="J18" s="17">
        <f t="shared" ca="1" si="1"/>
        <v>0</v>
      </c>
      <c r="K18" s="17">
        <f t="shared" ca="1" si="5"/>
        <v>100</v>
      </c>
      <c r="L18" s="18" t="str">
        <f t="shared" ca="1" si="6"/>
        <v xml:space="preserve"> </v>
      </c>
      <c r="M18" s="19" t="str">
        <f t="shared" ca="1" si="7"/>
        <v xml:space="preserve"> </v>
      </c>
      <c r="N18" s="19"/>
      <c r="S18" s="7"/>
      <c r="T18" s="7"/>
    </row>
    <row r="19" spans="1:20" ht="12.5" x14ac:dyDescent="0.25">
      <c r="A19" s="14">
        <v>1.7369655941662063</v>
      </c>
      <c r="B19" s="31">
        <f t="shared" si="8"/>
        <v>299.99999999999994</v>
      </c>
      <c r="C19" s="34">
        <f ca="1">OFFSET(Transposed!$A$46,ROW(C19)-6,$B$2,1,1)</f>
        <v>0</v>
      </c>
      <c r="D19" s="24">
        <f t="shared" ca="1" si="9"/>
        <v>0</v>
      </c>
      <c r="E19" s="5">
        <f t="shared" si="2"/>
        <v>16</v>
      </c>
      <c r="F19" s="13">
        <f t="shared" si="3"/>
        <v>0.14899999999999955</v>
      </c>
      <c r="G19" s="14">
        <v>2.7466157641999298</v>
      </c>
      <c r="H19" s="15">
        <f t="shared" ca="1" si="0"/>
        <v>0</v>
      </c>
      <c r="I19" s="16">
        <f t="shared" ca="1" si="4"/>
        <v>0</v>
      </c>
      <c r="J19" s="17">
        <f t="shared" ca="1" si="1"/>
        <v>0</v>
      </c>
      <c r="K19" s="17">
        <f t="shared" ca="1" si="5"/>
        <v>100</v>
      </c>
      <c r="L19" s="18" t="str">
        <f t="shared" ca="1" si="6"/>
        <v xml:space="preserve"> </v>
      </c>
      <c r="M19" s="19" t="str">
        <f t="shared" ca="1" si="7"/>
        <v xml:space="preserve"> </v>
      </c>
      <c r="N19" s="19"/>
      <c r="S19" s="7"/>
      <c r="T19" s="7"/>
    </row>
    <row r="20" spans="1:20" ht="12.5" x14ac:dyDescent="0.25">
      <c r="A20" s="14">
        <v>2</v>
      </c>
      <c r="B20" s="31">
        <f t="shared" si="8"/>
        <v>250</v>
      </c>
      <c r="C20" s="34">
        <f ca="1">OFFSET(Transposed!$A$46,ROW(C20)-6,$B$2,1,1)</f>
        <v>0</v>
      </c>
      <c r="D20" s="24">
        <f t="shared" ca="1" si="9"/>
        <v>0</v>
      </c>
      <c r="E20" s="5">
        <f t="shared" si="2"/>
        <v>17</v>
      </c>
      <c r="F20" s="13">
        <f t="shared" si="3"/>
        <v>0.125</v>
      </c>
      <c r="G20" s="14">
        <v>3</v>
      </c>
      <c r="H20" s="15">
        <f t="shared" ca="1" si="0"/>
        <v>0</v>
      </c>
      <c r="I20" s="16">
        <f t="shared" ca="1" si="4"/>
        <v>0</v>
      </c>
      <c r="J20" s="17">
        <f t="shared" ca="1" si="1"/>
        <v>0</v>
      </c>
      <c r="K20" s="17">
        <f t="shared" ca="1" si="5"/>
        <v>100</v>
      </c>
      <c r="L20" s="18" t="str">
        <f t="shared" ca="1" si="6"/>
        <v xml:space="preserve"> </v>
      </c>
      <c r="M20" s="19" t="str">
        <f t="shared" ca="1" si="7"/>
        <v xml:space="preserve"> </v>
      </c>
      <c r="N20" s="19"/>
      <c r="S20" s="7"/>
      <c r="T20" s="7"/>
    </row>
    <row r="21" spans="1:20" ht="12.5" x14ac:dyDescent="0.25">
      <c r="A21" s="14">
        <v>2.2515387669959641</v>
      </c>
      <c r="B21" s="31">
        <f t="shared" si="8"/>
        <v>210.00000000000006</v>
      </c>
      <c r="C21" s="34">
        <f ca="1">OFFSET(Transposed!$A$46,ROW(C21)-6,$B$2,1,1)</f>
        <v>0</v>
      </c>
      <c r="D21" s="24">
        <f t="shared" ca="1" si="9"/>
        <v>0</v>
      </c>
      <c r="E21" s="5">
        <f t="shared" si="2"/>
        <v>18</v>
      </c>
      <c r="F21" s="13">
        <f t="shared" si="3"/>
        <v>0.10500000000000032</v>
      </c>
      <c r="G21" s="14">
        <v>3.2515387669959601</v>
      </c>
      <c r="H21" s="15">
        <f t="shared" ca="1" si="0"/>
        <v>0</v>
      </c>
      <c r="I21" s="16">
        <f t="shared" ca="1" si="4"/>
        <v>0</v>
      </c>
      <c r="J21" s="17">
        <f t="shared" ca="1" si="1"/>
        <v>0</v>
      </c>
      <c r="K21" s="17">
        <f t="shared" ca="1" si="5"/>
        <v>100</v>
      </c>
      <c r="L21" s="18" t="str">
        <f t="shared" ca="1" si="6"/>
        <v xml:space="preserve"> </v>
      </c>
      <c r="M21" s="19" t="str">
        <f t="shared" ca="1" si="7"/>
        <v xml:space="preserve"> </v>
      </c>
      <c r="N21" s="19"/>
      <c r="S21" s="7"/>
      <c r="T21" s="7"/>
    </row>
    <row r="22" spans="1:20" ht="12.5" x14ac:dyDescent="0.25">
      <c r="A22" s="14">
        <v>2.4981787345790898</v>
      </c>
      <c r="B22" s="31">
        <f t="shared" si="8"/>
        <v>177</v>
      </c>
      <c r="C22" s="34">
        <f ca="1">OFFSET(Transposed!$A$46,ROW(C22)-6,$B$2,1,1)</f>
        <v>0</v>
      </c>
      <c r="D22" s="24">
        <f t="shared" ca="1" si="9"/>
        <v>0</v>
      </c>
      <c r="E22" s="5">
        <f t="shared" si="2"/>
        <v>19</v>
      </c>
      <c r="F22" s="13">
        <f t="shared" si="3"/>
        <v>8.7999999999999981E-2</v>
      </c>
      <c r="G22" s="14">
        <v>3.5063526660247901</v>
      </c>
      <c r="H22" s="15">
        <f t="shared" ca="1" si="0"/>
        <v>0</v>
      </c>
      <c r="I22" s="16">
        <f t="shared" ca="1" si="4"/>
        <v>0</v>
      </c>
      <c r="J22" s="17">
        <f t="shared" ca="1" si="1"/>
        <v>0</v>
      </c>
      <c r="K22" s="17">
        <f t="shared" ca="1" si="5"/>
        <v>100</v>
      </c>
      <c r="L22" s="18" t="str">
        <f t="shared" ca="1" si="6"/>
        <v xml:space="preserve"> </v>
      </c>
      <c r="M22" s="19" t="str">
        <f t="shared" ca="1" si="7"/>
        <v xml:space="preserve"> </v>
      </c>
      <c r="N22" s="19"/>
      <c r="S22" s="7"/>
      <c r="T22" s="7"/>
    </row>
    <row r="23" spans="1:20" ht="12.5" x14ac:dyDescent="0.25">
      <c r="A23" s="14">
        <v>2.7466157641999254</v>
      </c>
      <c r="B23" s="31">
        <f t="shared" si="8"/>
        <v>149.00000000000003</v>
      </c>
      <c r="C23" s="34">
        <f ca="1">OFFSET(Transposed!$A$46,ROW(C23)-6,$B$2,1,1)</f>
        <v>0</v>
      </c>
      <c r="D23" s="24">
        <f t="shared" ca="1" si="9"/>
        <v>0</v>
      </c>
      <c r="E23" s="5">
        <f t="shared" si="2"/>
        <v>20</v>
      </c>
      <c r="F23" s="13">
        <f t="shared" si="3"/>
        <v>7.3999999999999858E-2</v>
      </c>
      <c r="G23" s="14">
        <v>3.75633091903314</v>
      </c>
      <c r="H23" s="15">
        <f t="shared" ca="1" si="0"/>
        <v>0</v>
      </c>
      <c r="I23" s="16">
        <f t="shared" ca="1" si="4"/>
        <v>0</v>
      </c>
      <c r="J23" s="17">
        <f t="shared" ref="J23:J39" ca="1" si="10">100*I23/Total_Wt</f>
        <v>0</v>
      </c>
      <c r="K23" s="17">
        <f t="shared" ca="1" si="5"/>
        <v>100</v>
      </c>
      <c r="L23" s="18" t="str">
        <f t="shared" ca="1" si="6"/>
        <v xml:space="preserve"> </v>
      </c>
      <c r="M23" s="19" t="str">
        <f t="shared" ca="1" si="7"/>
        <v xml:space="preserve"> </v>
      </c>
      <c r="N23" s="19"/>
      <c r="S23" s="7"/>
      <c r="T23" s="7"/>
    </row>
    <row r="24" spans="1:20" ht="12.5" x14ac:dyDescent="0.25">
      <c r="A24" s="14">
        <v>3</v>
      </c>
      <c r="B24" s="31">
        <f t="shared" si="8"/>
        <v>125</v>
      </c>
      <c r="C24" s="34">
        <f ca="1">OFFSET(Transposed!$A$46,ROW(C24)-6,$B$2,1,1)</f>
        <v>0</v>
      </c>
      <c r="D24" s="24">
        <f t="shared" ca="1" si="9"/>
        <v>0</v>
      </c>
      <c r="E24" s="5">
        <f t="shared" si="2"/>
        <v>21</v>
      </c>
      <c r="F24" s="13">
        <f t="shared" si="3"/>
        <v>6.3E-2</v>
      </c>
      <c r="G24" s="14">
        <v>3.9885043611621702</v>
      </c>
      <c r="H24" s="15">
        <f t="shared" ca="1" si="0"/>
        <v>0</v>
      </c>
      <c r="I24" s="16">
        <f t="shared" ca="1" si="4"/>
        <v>0</v>
      </c>
      <c r="J24" s="17">
        <f t="shared" ca="1" si="10"/>
        <v>0</v>
      </c>
      <c r="K24" s="17">
        <f t="shared" ca="1" si="5"/>
        <v>100</v>
      </c>
      <c r="L24" s="18" t="str">
        <f t="shared" ca="1" si="6"/>
        <v xml:space="preserve"> </v>
      </c>
      <c r="M24" s="19" t="str">
        <f t="shared" ca="1" si="7"/>
        <v xml:space="preserve"> </v>
      </c>
      <c r="N24" s="19"/>
      <c r="S24" s="7"/>
      <c r="T24" s="7"/>
    </row>
    <row r="25" spans="1:20" ht="12.5" x14ac:dyDescent="0.25">
      <c r="A25" s="14">
        <v>3.2515387669959646</v>
      </c>
      <c r="B25" s="31">
        <f t="shared" si="8"/>
        <v>105</v>
      </c>
      <c r="C25" s="34">
        <f ca="1">OFFSET(Transposed!$A$46,ROW(C25)-6,$B$2,1,1)</f>
        <v>0</v>
      </c>
      <c r="D25" s="24">
        <f t="shared" ca="1" si="9"/>
        <v>0</v>
      </c>
      <c r="E25" s="5">
        <f t="shared" si="2"/>
        <v>22</v>
      </c>
      <c r="F25" s="13">
        <f t="shared" si="3"/>
        <v>5.2999999999999929E-2</v>
      </c>
      <c r="G25" s="14">
        <v>4.23786383009889</v>
      </c>
      <c r="H25" s="15">
        <f t="shared" ca="1" si="0"/>
        <v>0</v>
      </c>
      <c r="I25" s="16">
        <f t="shared" ca="1" si="4"/>
        <v>0</v>
      </c>
      <c r="J25" s="17">
        <f t="shared" ca="1" si="10"/>
        <v>0</v>
      </c>
      <c r="K25" s="17">
        <f t="shared" ca="1" si="5"/>
        <v>100</v>
      </c>
      <c r="L25" s="18" t="str">
        <f t="shared" ca="1" si="6"/>
        <v xml:space="preserve"> </v>
      </c>
      <c r="M25" s="19" t="str">
        <f t="shared" ca="1" si="7"/>
        <v xml:space="preserve"> </v>
      </c>
      <c r="N25" s="19"/>
      <c r="S25" s="7"/>
      <c r="T25" s="7"/>
    </row>
    <row r="26" spans="1:20" ht="12.5" x14ac:dyDescent="0.25">
      <c r="A26" s="14">
        <v>3.5063526660247897</v>
      </c>
      <c r="B26" s="31">
        <f t="shared" si="8"/>
        <v>88.000000000000028</v>
      </c>
      <c r="C26" s="34">
        <f ca="1">OFFSET(Transposed!$A$46,ROW(C26)-6,$B$2,1,1)</f>
        <v>0</v>
      </c>
      <c r="D26" s="24">
        <f t="shared" ca="1" si="9"/>
        <v>0</v>
      </c>
      <c r="E26" s="5">
        <f t="shared" si="2"/>
        <v>23</v>
      </c>
      <c r="F26" s="13">
        <f t="shared" si="3"/>
        <v>4.4000000000000004E-2</v>
      </c>
      <c r="G26" s="14">
        <v>4.5063526660247897</v>
      </c>
      <c r="H26" s="15">
        <f t="shared" ca="1" si="0"/>
        <v>0</v>
      </c>
      <c r="I26" s="16">
        <f t="shared" ca="1" si="4"/>
        <v>0</v>
      </c>
      <c r="J26" s="17">
        <f t="shared" ca="1" si="10"/>
        <v>0</v>
      </c>
      <c r="K26" s="17">
        <f t="shared" ca="1" si="5"/>
        <v>100</v>
      </c>
      <c r="L26" s="18" t="str">
        <f t="shared" ca="1" si="6"/>
        <v xml:space="preserve"> </v>
      </c>
      <c r="M26" s="19" t="str">
        <f t="shared" ca="1" si="7"/>
        <v xml:space="preserve"> </v>
      </c>
      <c r="N26" s="19"/>
      <c r="S26" s="7"/>
      <c r="T26" s="7"/>
    </row>
    <row r="27" spans="1:20" ht="12.5" x14ac:dyDescent="0.25">
      <c r="A27" s="14">
        <v>3.7563309190331369</v>
      </c>
      <c r="B27" s="31">
        <f t="shared" si="8"/>
        <v>74.000000000000014</v>
      </c>
      <c r="C27" s="34">
        <f ca="1">OFFSET(Transposed!$A$46,ROW(C27)-6,$B$2,1,1)</f>
        <v>0</v>
      </c>
      <c r="D27" s="24">
        <f t="shared" ca="1" si="9"/>
        <v>0</v>
      </c>
      <c r="E27" s="5">
        <f t="shared" si="2"/>
        <v>24</v>
      </c>
      <c r="F27" s="13">
        <f t="shared" si="3"/>
        <v>3.6999999999999922E-2</v>
      </c>
      <c r="G27" s="14">
        <v>4.7563309190331404</v>
      </c>
      <c r="H27" s="15">
        <f t="shared" ca="1" si="0"/>
        <v>0</v>
      </c>
      <c r="I27" s="16">
        <f t="shared" ca="1" si="4"/>
        <v>0</v>
      </c>
      <c r="J27" s="17">
        <f t="shared" ca="1" si="10"/>
        <v>0</v>
      </c>
      <c r="K27" s="17">
        <f t="shared" ca="1" si="5"/>
        <v>100</v>
      </c>
      <c r="L27" s="18" t="str">
        <f t="shared" ca="1" si="6"/>
        <v xml:space="preserve"> </v>
      </c>
      <c r="M27" s="19" t="str">
        <f t="shared" ca="1" si="7"/>
        <v xml:space="preserve"> </v>
      </c>
      <c r="N27" s="19"/>
      <c r="S27" s="7"/>
      <c r="T27" s="7"/>
    </row>
    <row r="28" spans="1:20" ht="12.5" x14ac:dyDescent="0.25">
      <c r="A28" s="14">
        <v>3.9885043611621707</v>
      </c>
      <c r="B28" s="31">
        <f t="shared" si="8"/>
        <v>63</v>
      </c>
      <c r="C28" s="34">
        <f ca="1">OFFSET(Transposed!$A$46,ROW(C28)-6,$B$2,1,1)</f>
        <v>0</v>
      </c>
      <c r="D28" s="24">
        <f t="shared" ca="1" si="9"/>
        <v>0</v>
      </c>
      <c r="E28" s="5">
        <f t="shared" si="2"/>
        <v>25</v>
      </c>
      <c r="F28" s="13">
        <f t="shared" si="3"/>
        <v>3.1000000000000034E-2</v>
      </c>
      <c r="G28" s="14">
        <v>5.0115879742752103</v>
      </c>
      <c r="H28" s="15">
        <f t="shared" ca="1" si="0"/>
        <v>0</v>
      </c>
      <c r="I28" s="16">
        <f t="shared" ca="1" si="4"/>
        <v>0</v>
      </c>
      <c r="J28" s="17">
        <f t="shared" ca="1" si="10"/>
        <v>0</v>
      </c>
      <c r="K28" s="17">
        <f t="shared" ca="1" si="5"/>
        <v>100</v>
      </c>
      <c r="L28" s="18" t="str">
        <f t="shared" ca="1" si="6"/>
        <v xml:space="preserve"> </v>
      </c>
      <c r="M28" s="19" t="str">
        <f t="shared" ca="1" si="7"/>
        <v xml:space="preserve"> </v>
      </c>
      <c r="N28" s="19"/>
      <c r="S28" s="7"/>
      <c r="T28" s="7"/>
    </row>
    <row r="29" spans="1:20" ht="12.5" x14ac:dyDescent="0.25">
      <c r="A29" s="14">
        <v>4.2378638300988882</v>
      </c>
      <c r="B29" s="31">
        <f t="shared" si="8"/>
        <v>53</v>
      </c>
      <c r="C29" s="34">
        <f ca="1">OFFSET(Transposed!$A$46,ROW(C29)-6,$B$2,1,1)</f>
        <v>0</v>
      </c>
      <c r="D29" s="24">
        <f t="shared" ca="1" si="9"/>
        <v>0</v>
      </c>
      <c r="E29" s="5">
        <f t="shared" si="2"/>
        <v>26</v>
      </c>
      <c r="F29" s="13">
        <f t="shared" si="3"/>
        <v>1.5600000000000013E-2</v>
      </c>
      <c r="G29" s="14">
        <v>6.0023101606872</v>
      </c>
      <c r="H29" s="15">
        <f t="shared" ca="1" si="0"/>
        <v>0</v>
      </c>
      <c r="I29" s="16">
        <f t="shared" ca="1" si="4"/>
        <v>0</v>
      </c>
      <c r="J29" s="17">
        <f t="shared" ca="1" si="10"/>
        <v>0</v>
      </c>
      <c r="K29" s="17">
        <f t="shared" ca="1" si="5"/>
        <v>100</v>
      </c>
      <c r="L29" s="18" t="str">
        <f t="shared" ca="1" si="6"/>
        <v xml:space="preserve"> </v>
      </c>
      <c r="M29" s="19" t="str">
        <f t="shared" ca="1" si="7"/>
        <v xml:space="preserve"> </v>
      </c>
      <c r="N29" s="19"/>
      <c r="S29" s="7"/>
      <c r="T29" s="7"/>
    </row>
    <row r="30" spans="1:20" ht="12.5" x14ac:dyDescent="0.25">
      <c r="A30" s="14">
        <v>4.5063526660247897</v>
      </c>
      <c r="B30" s="31">
        <f t="shared" si="8"/>
        <v>44.000000000000007</v>
      </c>
      <c r="C30" s="34">
        <f ca="1">OFFSET(Transposed!$A$46,ROW(C30)-6,$B$2,1,1)</f>
        <v>0</v>
      </c>
      <c r="D30" s="24">
        <f t="shared" ca="1" si="9"/>
        <v>0</v>
      </c>
      <c r="E30" s="5">
        <f t="shared" si="2"/>
        <v>27</v>
      </c>
      <c r="F30" s="13">
        <f t="shared" si="3"/>
        <v>7.8000000000000066E-3</v>
      </c>
      <c r="G30" s="14">
        <v>7.0023101606872</v>
      </c>
      <c r="H30" s="15">
        <f t="shared" ca="1" si="0"/>
        <v>0</v>
      </c>
      <c r="I30" s="16">
        <f t="shared" ca="1" si="4"/>
        <v>0</v>
      </c>
      <c r="J30" s="17">
        <f t="shared" ca="1" si="10"/>
        <v>0</v>
      </c>
      <c r="K30" s="17">
        <f t="shared" ca="1" si="5"/>
        <v>100</v>
      </c>
      <c r="L30" s="18" t="str">
        <f t="shared" ca="1" si="6"/>
        <v xml:space="preserve"> </v>
      </c>
      <c r="M30" s="19" t="str">
        <f t="shared" ca="1" si="7"/>
        <v xml:space="preserve"> </v>
      </c>
      <c r="N30" s="19"/>
      <c r="S30" s="7"/>
      <c r="T30" s="7"/>
    </row>
    <row r="31" spans="1:20" ht="12.5" x14ac:dyDescent="0.25">
      <c r="A31" s="14">
        <v>4.7563309190331369</v>
      </c>
      <c r="B31" s="31">
        <f t="shared" si="8"/>
        <v>37.000000000000028</v>
      </c>
      <c r="C31" s="34">
        <f ca="1">OFFSET(Transposed!$A$46,ROW(C31)-6,$B$2,1,1)</f>
        <v>0</v>
      </c>
      <c r="D31" s="24">
        <f t="shared" ca="1" si="9"/>
        <v>0</v>
      </c>
      <c r="E31" s="5">
        <f t="shared" si="2"/>
        <v>28</v>
      </c>
      <c r="F31" s="13">
        <f t="shared" si="3"/>
        <v>3.9000000000000024E-3</v>
      </c>
      <c r="G31" s="14">
        <v>8.0023101606872</v>
      </c>
      <c r="H31" s="15">
        <f t="shared" ca="1" si="0"/>
        <v>0.38289600000000235</v>
      </c>
      <c r="I31" s="16">
        <f t="shared" ca="1" si="4"/>
        <v>0.38289600000000235</v>
      </c>
      <c r="J31" s="17">
        <f t="shared" ca="1" si="10"/>
        <v>0.46547116117705112</v>
      </c>
      <c r="K31" s="17">
        <f t="shared" ca="1" si="5"/>
        <v>99.534528838822951</v>
      </c>
      <c r="L31" s="18" t="str">
        <f t="shared" ca="1" si="6"/>
        <v xml:space="preserve"> </v>
      </c>
      <c r="M31" s="19" t="str">
        <f t="shared" ca="1" si="7"/>
        <v xml:space="preserve"> </v>
      </c>
      <c r="N31" s="19"/>
      <c r="S31" s="7"/>
      <c r="T31" s="7"/>
    </row>
    <row r="32" spans="1:20" ht="12.5" x14ac:dyDescent="0.25">
      <c r="A32" s="14">
        <v>5.0115879742752121</v>
      </c>
      <c r="B32" s="31">
        <f t="shared" si="8"/>
        <v>30.999999999999993</v>
      </c>
      <c r="C32" s="34">
        <f ca="1">OFFSET(Transposed!$A$46,ROW(C32)-6,$B$2,1,1)</f>
        <v>0</v>
      </c>
      <c r="D32" s="24">
        <f t="shared" ca="1" si="9"/>
        <v>0</v>
      </c>
      <c r="E32" s="5">
        <f t="shared" si="2"/>
        <v>29</v>
      </c>
      <c r="F32" s="13">
        <f t="shared" si="3"/>
        <v>1.9999999999999953E-3</v>
      </c>
      <c r="G32" s="14">
        <v>8.9657842846620905</v>
      </c>
      <c r="H32" s="15">
        <f t="shared" ca="1" si="0"/>
        <v>10.056089999999998</v>
      </c>
      <c r="I32" s="16">
        <f t="shared" ca="1" si="4"/>
        <v>9.6731939999999952</v>
      </c>
      <c r="J32" s="17">
        <f t="shared" ca="1" si="10"/>
        <v>11.759310213402214</v>
      </c>
      <c r="K32" s="17">
        <f t="shared" ca="1" si="5"/>
        <v>87.775218625420734</v>
      </c>
      <c r="L32" s="18" t="str">
        <f t="shared" ca="1" si="6"/>
        <v>mode at</v>
      </c>
      <c r="M32" s="19">
        <f t="shared" ca="1" si="7"/>
        <v>8.4840472226746453</v>
      </c>
      <c r="N32" s="19"/>
      <c r="S32" s="7"/>
      <c r="T32" s="7"/>
    </row>
    <row r="33" spans="1:20" ht="12.5" x14ac:dyDescent="0.25">
      <c r="A33" s="14">
        <v>6.0023101606872009</v>
      </c>
      <c r="B33" s="31">
        <f t="shared" si="8"/>
        <v>15.6</v>
      </c>
      <c r="C33" s="34">
        <f ca="1">OFFSET(Transposed!$A$46,ROW(C33)-6,$B$2,1,1)</f>
        <v>0</v>
      </c>
      <c r="D33" s="24">
        <f t="shared" ca="1" si="9"/>
        <v>0</v>
      </c>
      <c r="E33" s="5">
        <f t="shared" si="2"/>
        <v>30</v>
      </c>
      <c r="F33" s="13">
        <f t="shared" si="3"/>
        <v>9.8000000000000279E-4</v>
      </c>
      <c r="G33" s="14">
        <v>9.9949306303215995</v>
      </c>
      <c r="H33" s="15">
        <f t="shared" ca="1" si="0"/>
        <v>10.056089999999998</v>
      </c>
      <c r="I33" s="16">
        <f t="shared" ca="1" si="4"/>
        <v>0</v>
      </c>
      <c r="J33" s="17">
        <f t="shared" ca="1" si="10"/>
        <v>0</v>
      </c>
      <c r="K33" s="17">
        <f t="shared" ca="1" si="5"/>
        <v>87.775218625420734</v>
      </c>
      <c r="L33" s="18" t="str">
        <f t="shared" ca="1" si="6"/>
        <v xml:space="preserve"> </v>
      </c>
      <c r="M33" s="19" t="str">
        <f t="shared" ca="1" si="7"/>
        <v xml:space="preserve"> </v>
      </c>
      <c r="N33" s="19"/>
      <c r="S33" s="7"/>
      <c r="T33" s="7"/>
    </row>
    <row r="34" spans="1:20" ht="12.5" x14ac:dyDescent="0.25">
      <c r="A34" s="14">
        <v>7.0023101606872009</v>
      </c>
      <c r="B34" s="31">
        <f t="shared" si="8"/>
        <v>7.8</v>
      </c>
      <c r="C34" s="34">
        <f ca="1">OFFSET(Transposed!$A$46,ROW(C34)-6,$B$2,1,1)</f>
        <v>0.38289600000000235</v>
      </c>
      <c r="D34" s="24">
        <f t="shared" ca="1" si="9"/>
        <v>0.10146744000000063</v>
      </c>
      <c r="E34" s="5">
        <f t="shared" si="2"/>
        <v>31</v>
      </c>
      <c r="F34" s="13">
        <f t="shared" si="3"/>
        <v>7.0000000000002189E-4</v>
      </c>
      <c r="G34" s="14">
        <v>10.480357457491801</v>
      </c>
      <c r="H34" s="15">
        <f t="shared" ca="1" si="0"/>
        <v>22.641222999999997</v>
      </c>
      <c r="I34" s="16">
        <f t="shared" ca="1" si="4"/>
        <v>12.585132999999999</v>
      </c>
      <c r="J34" s="17">
        <f t="shared" ca="1" si="10"/>
        <v>15.29923653179346</v>
      </c>
      <c r="K34" s="17">
        <f t="shared" ca="1" si="5"/>
        <v>72.47598209362728</v>
      </c>
      <c r="L34" s="18" t="str">
        <f t="shared" ca="1" si="6"/>
        <v>mode at</v>
      </c>
      <c r="M34" s="19">
        <f t="shared" ca="1" si="7"/>
        <v>10.2376440439067</v>
      </c>
      <c r="N34" s="19"/>
      <c r="S34" s="7"/>
      <c r="T34" s="7"/>
    </row>
    <row r="35" spans="1:20" ht="12.5" x14ac:dyDescent="0.25">
      <c r="A35" s="14">
        <v>8.0023101606872018</v>
      </c>
      <c r="B35" s="31">
        <f t="shared" si="8"/>
        <v>3.899999999999999</v>
      </c>
      <c r="C35" s="34">
        <f ca="1">OFFSET(Transposed!$A$46,ROW(C35)-6,$B$2,1,1)</f>
        <v>1.4881500000000045</v>
      </c>
      <c r="D35" s="24">
        <f t="shared" ca="1" si="9"/>
        <v>0.39435975000000123</v>
      </c>
      <c r="E35" s="5">
        <f t="shared" si="2"/>
        <v>32</v>
      </c>
      <c r="F35" s="13">
        <f t="shared" si="3"/>
        <v>4.9000000000000139E-4</v>
      </c>
      <c r="G35" s="14">
        <v>10.994930630321599</v>
      </c>
      <c r="H35" s="15">
        <f t="shared" ca="1" si="0"/>
        <v>32.650419999999997</v>
      </c>
      <c r="I35" s="16">
        <f t="shared" ca="1" si="4"/>
        <v>10.009197</v>
      </c>
      <c r="J35" s="17">
        <f t="shared" ca="1" si="10"/>
        <v>12.167775453490838</v>
      </c>
      <c r="K35" s="17">
        <f t="shared" ca="1" si="5"/>
        <v>60.30820664013644</v>
      </c>
      <c r="L35" s="18" t="str">
        <f t="shared" ca="1" si="6"/>
        <v xml:space="preserve"> </v>
      </c>
      <c r="M35" s="19" t="str">
        <f t="shared" ca="1" si="7"/>
        <v xml:space="preserve"> </v>
      </c>
      <c r="N35" s="19"/>
      <c r="S35" s="7"/>
      <c r="T35" s="7"/>
    </row>
    <row r="36" spans="1:20" ht="12.5" x14ac:dyDescent="0.25">
      <c r="A36" s="14">
        <v>8.965784284662087</v>
      </c>
      <c r="B36" s="31">
        <f t="shared" si="8"/>
        <v>2.0000000000000004</v>
      </c>
      <c r="C36" s="34">
        <f ca="1">OFFSET(Transposed!$A$46,ROW(C36)-6,$B$2,1,1)</f>
        <v>10.056089999999998</v>
      </c>
      <c r="D36" s="24">
        <f t="shared" ca="1" si="9"/>
        <v>2.6648638499999993</v>
      </c>
      <c r="E36" s="5">
        <f t="shared" si="2"/>
        <v>33</v>
      </c>
      <c r="F36" s="13">
        <f t="shared" si="3"/>
        <v>2.3999999999999266E-4</v>
      </c>
      <c r="G36" s="14">
        <v>12.024677973715701</v>
      </c>
      <c r="H36" s="15">
        <f t="shared" ca="1" si="0"/>
        <v>42.614297000000001</v>
      </c>
      <c r="I36" s="16">
        <f t="shared" ca="1" si="4"/>
        <v>9.9638770000000036</v>
      </c>
      <c r="J36" s="17">
        <f t="shared" ca="1" si="10"/>
        <v>12.11268176480111</v>
      </c>
      <c r="K36" s="17">
        <f t="shared" ca="1" si="5"/>
        <v>48.19552487533533</v>
      </c>
      <c r="L36" s="18" t="str">
        <f t="shared" ca="1" si="6"/>
        <v xml:space="preserve"> </v>
      </c>
      <c r="M36" s="19" t="str">
        <f t="shared" ca="1" si="7"/>
        <v xml:space="preserve"> </v>
      </c>
      <c r="N36" s="19"/>
      <c r="S36" s="7"/>
      <c r="T36" s="7"/>
    </row>
    <row r="37" spans="1:20" ht="12.5" x14ac:dyDescent="0.25">
      <c r="A37" s="14">
        <v>9.9949306303216048</v>
      </c>
      <c r="B37" s="31">
        <f t="shared" si="8"/>
        <v>0.97999999999999932</v>
      </c>
      <c r="C37" s="34">
        <f ca="1">OFFSET(Transposed!$A$46,ROW(C37)-6,$B$2,1,1)</f>
        <v>22.641222999999997</v>
      </c>
      <c r="D37" s="24">
        <f t="shared" ca="1" si="9"/>
        <v>5.999924094999999</v>
      </c>
      <c r="E37" s="5">
        <f t="shared" si="2"/>
        <v>34</v>
      </c>
      <c r="F37" s="13">
        <f t="shared" si="3"/>
        <v>1.199999999999963E-4</v>
      </c>
      <c r="G37" s="14">
        <v>13.024677973715701</v>
      </c>
      <c r="H37" s="15">
        <f t="shared" ca="1" si="0"/>
        <v>59.073813000000001</v>
      </c>
      <c r="I37" s="16">
        <f t="shared" ca="1" si="4"/>
        <v>16.459516000000001</v>
      </c>
      <c r="J37" s="17">
        <f t="shared" ca="1" si="10"/>
        <v>20.009167045182519</v>
      </c>
      <c r="K37" s="17">
        <f t="shared" ca="1" si="5"/>
        <v>28.186357830152811</v>
      </c>
      <c r="L37" s="18" t="str">
        <f t="shared" ca="1" si="6"/>
        <v xml:space="preserve"> </v>
      </c>
      <c r="M37" s="19" t="str">
        <f t="shared" ca="1" si="7"/>
        <v xml:space="preserve"> </v>
      </c>
      <c r="N37" s="19"/>
      <c r="S37" s="7"/>
      <c r="T37" s="7"/>
    </row>
    <row r="38" spans="1:20" ht="12.5" x14ac:dyDescent="0.25">
      <c r="A38" s="14">
        <v>10.480357457491845</v>
      </c>
      <c r="B38" s="31">
        <f t="shared" si="8"/>
        <v>0.70000000000000007</v>
      </c>
      <c r="C38" s="34">
        <f ca="1">OFFSET(Transposed!$A$46,ROW(C38)-6,$B$2,1,1)</f>
        <v>32.650419999999997</v>
      </c>
      <c r="D38" s="24">
        <f t="shared" ca="1" si="9"/>
        <v>8.652361299999999</v>
      </c>
      <c r="E38" s="5">
        <f t="shared" si="2"/>
        <v>35</v>
      </c>
      <c r="F38" s="13">
        <f t="shared" si="3"/>
        <v>5.9999999999998152E-5</v>
      </c>
      <c r="G38" s="14">
        <v>14.024677973715701</v>
      </c>
      <c r="H38" s="15">
        <f t="shared" ca="1" si="0"/>
        <v>82.259875999999991</v>
      </c>
      <c r="I38" s="16">
        <f t="shared" ca="1" si="4"/>
        <v>23.18606299999999</v>
      </c>
      <c r="J38" s="17">
        <f t="shared" ca="1" si="10"/>
        <v>28.186357830152811</v>
      </c>
      <c r="K38" s="17">
        <f t="shared" ca="1" si="5"/>
        <v>0</v>
      </c>
      <c r="L38" s="18" t="str">
        <f t="shared" ca="1" si="6"/>
        <v>mode at</v>
      </c>
      <c r="M38" s="19">
        <f t="shared" ca="1" si="7"/>
        <v>13.524677973715701</v>
      </c>
      <c r="N38" s="19"/>
      <c r="S38" s="7"/>
      <c r="T38" s="7"/>
    </row>
    <row r="39" spans="1:20" ht="12.5" x14ac:dyDescent="0.25">
      <c r="A39" s="14">
        <v>10.994930630321603</v>
      </c>
      <c r="B39" s="31">
        <f t="shared" si="8"/>
        <v>0.49000000000000055</v>
      </c>
      <c r="C39" s="34">
        <f ca="1">OFFSET(Transposed!$A$46,ROW(C39)-6,$B$2,1,1)</f>
        <v>36.988438000000002</v>
      </c>
      <c r="D39" s="24">
        <f t="shared" ca="1" si="9"/>
        <v>9.80193607</v>
      </c>
      <c r="E39" s="5">
        <f t="shared" si="2"/>
        <v>36</v>
      </c>
      <c r="F39" s="13">
        <f t="shared" si="3"/>
        <v>5.000000000000173E-5</v>
      </c>
      <c r="G39" s="14">
        <v>14.287712379549401</v>
      </c>
      <c r="H39" s="15">
        <f t="shared" ca="1" si="0"/>
        <v>82.259875999999991</v>
      </c>
      <c r="I39" s="16">
        <f t="shared" ca="1" si="4"/>
        <v>0</v>
      </c>
      <c r="J39" s="17">
        <f t="shared" ca="1" si="10"/>
        <v>0</v>
      </c>
      <c r="K39" s="17">
        <f t="shared" ca="1" si="5"/>
        <v>0</v>
      </c>
      <c r="L39" s="18" t="str">
        <f t="shared" ca="1" si="6"/>
        <v xml:space="preserve"> </v>
      </c>
      <c r="M39" s="19" t="str">
        <f t="shared" ca="1" si="7"/>
        <v xml:space="preserve"> </v>
      </c>
      <c r="N39" s="19"/>
      <c r="S39" s="7"/>
      <c r="T39" s="7"/>
    </row>
    <row r="40" spans="1:20" ht="14.5" x14ac:dyDescent="0.35">
      <c r="A40" s="14">
        <v>12.024677973715656</v>
      </c>
      <c r="B40" s="31">
        <f t="shared" si="8"/>
        <v>0.23999999999999988</v>
      </c>
      <c r="C40" s="34">
        <f ca="1">OFFSET(Transposed!$A$46,ROW(C40)-6,$B$2,1,1)</f>
        <v>42.614297000000001</v>
      </c>
      <c r="D40" s="24">
        <f t="shared" ca="1" si="9"/>
        <v>11.292788705000001</v>
      </c>
      <c r="E40"/>
      <c r="F40"/>
      <c r="G40"/>
      <c r="H40"/>
      <c r="I40"/>
      <c r="J40"/>
      <c r="K40"/>
      <c r="L40" s="18"/>
      <c r="M40" s="19"/>
      <c r="N40" s="19"/>
      <c r="S40" s="7"/>
      <c r="T40" s="7"/>
    </row>
    <row r="41" spans="1:20" ht="14.5" x14ac:dyDescent="0.35">
      <c r="A41" s="14">
        <v>13.024677973715656</v>
      </c>
      <c r="B41" s="31">
        <f t="shared" si="8"/>
        <v>0.11999999999999994</v>
      </c>
      <c r="C41" s="34">
        <f ca="1">OFFSET(Transposed!$A$46,ROW(C41)-6,$B$2,1,1)</f>
        <v>59.073813000000001</v>
      </c>
      <c r="D41" s="24">
        <f t="shared" ca="1" si="9"/>
        <v>15.654560445</v>
      </c>
      <c r="E41"/>
      <c r="F41"/>
      <c r="G41" s="25" t="s">
        <v>35</v>
      </c>
      <c r="I41" s="17">
        <f ca="1">SUM(I4:I40)</f>
        <v>82.259875999999991</v>
      </c>
      <c r="J41" s="17">
        <f ca="1">SUM(J4:J40)</f>
        <v>100.00000000000001</v>
      </c>
      <c r="K41"/>
      <c r="L41"/>
      <c r="M41"/>
      <c r="N41" s="19"/>
      <c r="S41" s="7"/>
      <c r="T41" s="7"/>
    </row>
    <row r="42" spans="1:20" ht="14.5" x14ac:dyDescent="0.35">
      <c r="A42" s="14">
        <v>14.024677973715654</v>
      </c>
      <c r="B42" s="31">
        <f t="shared" si="8"/>
        <v>6.000000000000006E-2</v>
      </c>
      <c r="C42" s="34">
        <f ca="1">OFFSET(Transposed!$A$46,ROW(C42)-6,$B$2,1,1)</f>
        <v>82.259875999999991</v>
      </c>
      <c r="D42" s="24">
        <f t="shared" ca="1" si="9"/>
        <v>21.798867139999999</v>
      </c>
      <c r="E42"/>
      <c r="F42"/>
      <c r="G42"/>
      <c r="H42"/>
      <c r="I42"/>
      <c r="J42"/>
      <c r="K42"/>
      <c r="L42"/>
      <c r="M42"/>
      <c r="N42" s="19"/>
      <c r="S42" s="7"/>
      <c r="T42" s="7"/>
    </row>
    <row r="43" spans="1:20" ht="14.5" x14ac:dyDescent="0.35">
      <c r="A43" s="14">
        <v>14.287712379549449</v>
      </c>
      <c r="B43" s="31">
        <f t="shared" si="8"/>
        <v>5.0000000000000044E-2</v>
      </c>
      <c r="C43" s="34">
        <f ca="1">OFFSET(Transposed!$A$46,ROW(C43)-6,$B$2,1,1)</f>
        <v>97.430713999999995</v>
      </c>
      <c r="D43" s="24">
        <f t="shared" ca="1" si="9"/>
        <v>25.819139209999999</v>
      </c>
      <c r="E43"/>
      <c r="F43"/>
      <c r="G43"/>
      <c r="H43" s="27" t="s">
        <v>36</v>
      </c>
      <c r="K43"/>
      <c r="L43"/>
      <c r="M43"/>
      <c r="N43" s="19"/>
      <c r="S43" s="7"/>
      <c r="T43" s="7"/>
    </row>
    <row r="44" spans="1:20" ht="14.5" x14ac:dyDescent="0.35">
      <c r="A44"/>
      <c r="B44"/>
      <c r="C44"/>
      <c r="D44" s="24" t="str">
        <f>IF(ISNUMBER(#REF!),(#REF!/100)*Density*Volume,"")</f>
        <v/>
      </c>
      <c r="E44"/>
      <c r="F44"/>
      <c r="G44"/>
      <c r="H44" s="27" t="s">
        <v>38</v>
      </c>
      <c r="K44"/>
      <c r="L44"/>
      <c r="M44"/>
      <c r="N44" s="19"/>
      <c r="S44" s="7"/>
      <c r="T44" s="7"/>
    </row>
    <row r="45" spans="1:20" ht="14.5" x14ac:dyDescent="0.35">
      <c r="A45"/>
      <c r="B45"/>
      <c r="C45" s="5" t="s">
        <v>37</v>
      </c>
      <c r="D45" s="24">
        <f ca="1">MAX(D8:D44)</f>
        <v>25.819139209999999</v>
      </c>
      <c r="E45"/>
      <c r="F45"/>
      <c r="G45"/>
      <c r="I45" s="29" t="s">
        <v>24</v>
      </c>
      <c r="J45" s="29" t="s">
        <v>23</v>
      </c>
      <c r="K45"/>
      <c r="L45"/>
      <c r="M45"/>
      <c r="N45" s="19"/>
      <c r="S45" s="7"/>
      <c r="T45" s="7"/>
    </row>
    <row r="46" spans="1:20" ht="14.5" x14ac:dyDescent="0.35">
      <c r="E46"/>
      <c r="F46"/>
      <c r="G46"/>
      <c r="H46" s="30">
        <v>5</v>
      </c>
      <c r="I46" s="17">
        <f ca="1">OFFSET(_cpc1,MATCH(100-H46,cum_pc,-1)-1,-4)+(OFFSET(_cpc1,MATCH(100-H46,cum_pc,-1),-4)-OFFSET(_cpc1,MATCH(100-H46,cum_pc,-1)-1,-4))*(OFFSET(_cpc1,MATCH(100-H46,cum_pc,-1)-1,0)-(100-H46))/(OFFSET(_cpc1,MATCH(100-H46,cum_pc,-1)-1,0)-OFFSET(_cpc1,MATCH(100-H46,cum_pc,-1),0))</f>
        <v>8.3738371568578209</v>
      </c>
      <c r="J46" s="6">
        <f t="shared" ref="J46:J52" ca="1" si="11">2^-I46</f>
        <v>3.0145593388783559E-3</v>
      </c>
      <c r="K46"/>
      <c r="L46"/>
      <c r="M46"/>
      <c r="N46" s="19"/>
      <c r="S46" s="7"/>
      <c r="T46" s="7"/>
    </row>
    <row r="47" spans="1:20" x14ac:dyDescent="0.3">
      <c r="B47" s="8" t="s">
        <v>46</v>
      </c>
      <c r="C47" s="32">
        <v>21</v>
      </c>
      <c r="H47" s="30">
        <v>16</v>
      </c>
      <c r="I47" s="17">
        <f t="shared" ref="I47:I52" ca="1" si="12">OFFSET(_cpc1,MATCH(100-H47,cum_pc,-1)-1,-4)+(OFFSET(_cpc1,MATCH(100-H47,cum_pc,-1),-4)-OFFSET(_cpc1,MATCH(100-H47,cum_pc,-1)-1,-4))*(OFFSET(_cpc1,MATCH(100-H47,cum_pc,-1)-1,0)-(100-H47))/(OFFSET(_cpc1,MATCH(100-H47,cum_pc,-1)-1,0)-OFFSET(_cpc1,MATCH(100-H47,cum_pc,-1),0))</f>
        <v>10.114713888486378</v>
      </c>
      <c r="J47" s="6">
        <f t="shared" ca="1" si="11"/>
        <v>9.019193863844888E-4</v>
      </c>
      <c r="K47" s="26"/>
      <c r="M47" s="19"/>
      <c r="N47" s="19"/>
      <c r="S47" s="7"/>
      <c r="T47" s="7"/>
    </row>
    <row r="48" spans="1:20" ht="14.5" x14ac:dyDescent="0.35">
      <c r="B48" s="8" t="s">
        <v>47</v>
      </c>
      <c r="C48" t="str">
        <f ca="1">OFFSET(Transposed!$A$46,1,$B$2,1,1)</f>
        <v>Omokoroa</v>
      </c>
      <c r="E48" s="5"/>
      <c r="F48" s="5"/>
      <c r="G48" s="5"/>
      <c r="H48" s="30">
        <v>25</v>
      </c>
      <c r="I48" s="17">
        <f t="shared" ca="1" si="12"/>
        <v>10.400273330322113</v>
      </c>
      <c r="J48" s="6">
        <f t="shared" ca="1" si="11"/>
        <v>7.3995577581388995E-4</v>
      </c>
      <c r="K48" s="26"/>
      <c r="M48" s="19"/>
      <c r="N48" s="19"/>
      <c r="S48" s="7"/>
      <c r="T48" s="7"/>
    </row>
    <row r="49" spans="1:20" x14ac:dyDescent="0.3">
      <c r="B49" s="4"/>
      <c r="E49" s="5"/>
      <c r="F49" s="5"/>
      <c r="G49" s="5"/>
      <c r="H49" s="30">
        <v>50</v>
      </c>
      <c r="I49" s="17">
        <f t="shared" ca="1" si="12"/>
        <v>11.871272352902324</v>
      </c>
      <c r="J49" s="6">
        <f t="shared" ca="1" si="11"/>
        <v>2.6692603482390191E-4</v>
      </c>
      <c r="K49" s="19"/>
      <c r="M49" s="19"/>
      <c r="N49" s="19"/>
      <c r="S49" s="7"/>
      <c r="T49" s="7"/>
    </row>
    <row r="50" spans="1:20" x14ac:dyDescent="0.3">
      <c r="B50" s="27" t="s">
        <v>45</v>
      </c>
      <c r="C50" s="5"/>
      <c r="D50" s="5"/>
      <c r="F50" s="5"/>
      <c r="G50" s="5"/>
      <c r="H50" s="30">
        <v>75</v>
      </c>
      <c r="I50" s="17">
        <f t="shared" ca="1" si="12"/>
        <v>13.137724073866467</v>
      </c>
      <c r="J50" s="6">
        <f t="shared" ca="1" si="11"/>
        <v>1.1095604780641212E-4</v>
      </c>
      <c r="K50" s="19"/>
      <c r="M50" s="19"/>
      <c r="N50" s="19"/>
      <c r="S50" s="7"/>
      <c r="T50" s="7"/>
    </row>
    <row r="51" spans="1:20" x14ac:dyDescent="0.3">
      <c r="B51" s="27"/>
      <c r="F51" s="28" t="s">
        <v>44</v>
      </c>
      <c r="G51" s="5"/>
      <c r="H51" s="30">
        <v>84</v>
      </c>
      <c r="I51" s="17">
        <f t="shared" ca="1" si="12"/>
        <v>13.457027477812192</v>
      </c>
      <c r="J51" s="6">
        <f t="shared" ca="1" si="11"/>
        <v>8.8926474848163322E-5</v>
      </c>
      <c r="K51" s="19"/>
      <c r="S51" s="7"/>
      <c r="T51" s="7"/>
    </row>
    <row r="52" spans="1:20" x14ac:dyDescent="0.3">
      <c r="B52" s="28" t="s">
        <v>39</v>
      </c>
      <c r="C52" s="28" t="s">
        <v>40</v>
      </c>
      <c r="D52" s="28" t="s">
        <v>41</v>
      </c>
      <c r="E52" s="28" t="s">
        <v>42</v>
      </c>
      <c r="F52" s="29" t="s">
        <v>23</v>
      </c>
      <c r="H52" s="30">
        <v>95</v>
      </c>
      <c r="I52" s="17">
        <f t="shared" ca="1" si="12"/>
        <v>13.847287193745855</v>
      </c>
      <c r="J52" s="6">
        <f t="shared" ca="1" si="11"/>
        <v>6.7850209991638928E-5</v>
      </c>
      <c r="K52" s="19"/>
      <c r="S52" s="7"/>
      <c r="T52" s="7"/>
    </row>
    <row r="53" spans="1:20" x14ac:dyDescent="0.3">
      <c r="A53" s="29" t="s">
        <v>24</v>
      </c>
      <c r="B53" s="39">
        <f ca="1">(I47+I49+I51)/3</f>
        <v>11.814337906400297</v>
      </c>
      <c r="C53" s="39">
        <f ca="1">(I51-I47)/4+(I52-I46)/6.6</f>
        <v>1.6648890089811554</v>
      </c>
      <c r="D53" s="39">
        <f ca="1">(I51+I47-2*I49)/(2*(I51-I47)) + (I52+I46 - 2*I49)/(2*(I52-I46))</f>
        <v>-0.16453350649757315</v>
      </c>
      <c r="E53" s="39">
        <f ca="1">(I52-I46)/(2.44*(I50-I48))</f>
        <v>0.81945482800847136</v>
      </c>
      <c r="F53" s="40">
        <f ca="1">2^-B53</f>
        <v>2.7767060802350149E-4</v>
      </c>
      <c r="K53" s="19"/>
      <c r="S53" s="7"/>
      <c r="T53" s="7"/>
    </row>
    <row r="54" spans="1:20" x14ac:dyDescent="0.3">
      <c r="K54" s="17"/>
      <c r="S54" s="7"/>
      <c r="T54" s="7"/>
    </row>
    <row r="55" spans="1:20" x14ac:dyDescent="0.3">
      <c r="K55" s="17"/>
      <c r="S55" s="7"/>
      <c r="T55" s="7"/>
    </row>
    <row r="56" spans="1:20" x14ac:dyDescent="0.3">
      <c r="K56" s="17"/>
      <c r="R56" s="7"/>
      <c r="S56" s="7"/>
      <c r="T56" s="7"/>
    </row>
    <row r="57" spans="1:20" x14ac:dyDescent="0.3">
      <c r="K57" s="17"/>
      <c r="R57" s="7"/>
      <c r="S57" s="7"/>
      <c r="T57" s="7"/>
    </row>
    <row r="58" spans="1:20" x14ac:dyDescent="0.3">
      <c r="F58" s="5"/>
      <c r="G58" s="5"/>
      <c r="K58" s="17"/>
      <c r="R58" s="7"/>
      <c r="S58" s="7"/>
      <c r="T58" s="7"/>
    </row>
    <row r="59" spans="1:20" x14ac:dyDescent="0.3">
      <c r="F59" s="5"/>
      <c r="G59" s="5"/>
      <c r="K59" s="17"/>
      <c r="R59" s="7"/>
      <c r="S59" s="7"/>
      <c r="T59" s="7"/>
    </row>
    <row r="60" spans="1:20" x14ac:dyDescent="0.3">
      <c r="F60" s="5"/>
      <c r="G60" s="5"/>
      <c r="K60" s="17"/>
      <c r="R60" s="7"/>
      <c r="S60" s="7"/>
      <c r="T60" s="7"/>
    </row>
    <row r="61" spans="1:20" x14ac:dyDescent="0.3">
      <c r="F61" s="5"/>
      <c r="G61" s="5"/>
      <c r="K61" s="17"/>
      <c r="R61" s="7"/>
      <c r="S61" s="7"/>
      <c r="T61" s="7"/>
    </row>
    <row r="62" spans="1:20" x14ac:dyDescent="0.3">
      <c r="F62" s="5"/>
      <c r="G62" s="5"/>
      <c r="R62" s="7"/>
      <c r="S62" s="7"/>
      <c r="T62" s="7"/>
    </row>
    <row r="63" spans="1:20" x14ac:dyDescent="0.3">
      <c r="F63" s="5"/>
      <c r="G63" s="5"/>
      <c r="R63" s="7"/>
      <c r="S63" s="7"/>
      <c r="T63" s="7"/>
    </row>
    <row r="64" spans="1:20" x14ac:dyDescent="0.3">
      <c r="N64" s="17"/>
      <c r="R64" s="7"/>
      <c r="S64" s="7"/>
      <c r="T64" s="7"/>
    </row>
    <row r="65" spans="6:20" x14ac:dyDescent="0.3">
      <c r="N65" s="17"/>
      <c r="R65" s="7"/>
      <c r="S65" s="7"/>
      <c r="T65" s="7"/>
    </row>
    <row r="66" spans="6:20" x14ac:dyDescent="0.3">
      <c r="N66" s="17"/>
      <c r="R66" s="7"/>
      <c r="S66" s="7"/>
      <c r="T66" s="7"/>
    </row>
    <row r="67" spans="6:20" x14ac:dyDescent="0.3">
      <c r="N67" s="17"/>
      <c r="R67" s="7"/>
      <c r="S67" s="7"/>
      <c r="T67" s="7"/>
    </row>
    <row r="68" spans="6:20" x14ac:dyDescent="0.3">
      <c r="N68" s="17"/>
      <c r="R68" s="7"/>
      <c r="S68" s="7"/>
      <c r="T68" s="7"/>
    </row>
    <row r="69" spans="6:20" x14ac:dyDescent="0.3">
      <c r="N69" s="17"/>
      <c r="R69" s="7"/>
      <c r="S69" s="7"/>
      <c r="T69" s="7"/>
    </row>
    <row r="70" spans="6:20" x14ac:dyDescent="0.3">
      <c r="N70" s="17"/>
      <c r="R70" s="7"/>
      <c r="S70" s="7"/>
      <c r="T70" s="7"/>
    </row>
    <row r="71" spans="6:20" x14ac:dyDescent="0.3">
      <c r="N71" s="17"/>
      <c r="R71" s="7"/>
      <c r="S71" s="7"/>
      <c r="T71" s="7"/>
    </row>
    <row r="72" spans="6:20" x14ac:dyDescent="0.3">
      <c r="G72" s="5"/>
      <c r="M72" s="5"/>
      <c r="N72" s="17"/>
      <c r="R72" s="7"/>
      <c r="S72" s="7"/>
      <c r="T72" s="7"/>
    </row>
    <row r="73" spans="6:20" x14ac:dyDescent="0.3">
      <c r="G73" s="5"/>
      <c r="N73" s="17"/>
      <c r="R73" s="7"/>
      <c r="S73" s="7"/>
      <c r="T73" s="7"/>
    </row>
    <row r="74" spans="6:20" x14ac:dyDescent="0.3">
      <c r="G74" s="5"/>
      <c r="N74" s="17"/>
      <c r="R74" s="7"/>
      <c r="S74" s="7"/>
      <c r="T74" s="7"/>
    </row>
    <row r="75" spans="6:20" x14ac:dyDescent="0.3">
      <c r="G75" s="5"/>
      <c r="N75" s="17"/>
      <c r="R75" s="7"/>
      <c r="S75" s="7"/>
      <c r="T75" s="7"/>
    </row>
    <row r="76" spans="6:20" x14ac:dyDescent="0.3">
      <c r="F76" s="5"/>
      <c r="G76" s="5"/>
      <c r="N76" s="17"/>
      <c r="R76" s="7"/>
      <c r="S76" s="7"/>
      <c r="T76" s="7"/>
    </row>
    <row r="77" spans="6:20" x14ac:dyDescent="0.3">
      <c r="F77" s="5"/>
      <c r="G77" s="5"/>
      <c r="N77" s="17"/>
      <c r="R77" s="7"/>
      <c r="S77" s="7"/>
      <c r="T77" s="7"/>
    </row>
    <row r="78" spans="6:20" x14ac:dyDescent="0.3">
      <c r="F78" s="5"/>
      <c r="G78" s="5"/>
      <c r="S78" s="7"/>
      <c r="T78" s="7"/>
    </row>
    <row r="79" spans="6:20" x14ac:dyDescent="0.3">
      <c r="F79" s="5"/>
      <c r="G79" s="5"/>
      <c r="M79" s="5"/>
      <c r="S79" s="7"/>
      <c r="T79" s="7"/>
    </row>
    <row r="80" spans="6:20" x14ac:dyDescent="0.3">
      <c r="F80" s="5"/>
      <c r="G80" s="5"/>
      <c r="K80" s="6"/>
      <c r="M80" s="19"/>
    </row>
    <row r="81" spans="3:21" x14ac:dyDescent="0.3">
      <c r="F81" s="5"/>
      <c r="G81" s="5"/>
      <c r="K81" s="6"/>
      <c r="M81" s="19"/>
    </row>
    <row r="82" spans="3:21" x14ac:dyDescent="0.3">
      <c r="F82" s="5"/>
      <c r="G82" s="5"/>
      <c r="K82" s="6"/>
      <c r="M82" s="19"/>
    </row>
    <row r="83" spans="3:21" x14ac:dyDescent="0.3">
      <c r="D83" s="5"/>
      <c r="F83" s="5"/>
      <c r="G83" s="5"/>
      <c r="K83" s="6"/>
      <c r="M83" s="19"/>
    </row>
    <row r="84" spans="3:21" x14ac:dyDescent="0.3">
      <c r="D84" s="5"/>
      <c r="F84" s="5"/>
      <c r="G84" s="5"/>
      <c r="K84" s="6"/>
      <c r="M84" s="19"/>
    </row>
    <row r="85" spans="3:21" x14ac:dyDescent="0.3">
      <c r="D85" s="5"/>
      <c r="K85" s="6"/>
      <c r="M85" s="19"/>
    </row>
    <row r="86" spans="3:21" x14ac:dyDescent="0.3">
      <c r="K86" s="6"/>
    </row>
    <row r="87" spans="3:21" x14ac:dyDescent="0.3">
      <c r="K87" s="6"/>
    </row>
    <row r="88" spans="3:21" x14ac:dyDescent="0.3">
      <c r="K88" s="6"/>
    </row>
    <row r="89" spans="3:21" x14ac:dyDescent="0.3">
      <c r="K89" s="6"/>
    </row>
    <row r="91" spans="3:21" s="5" customFormat="1" x14ac:dyDescent="0.3">
      <c r="C91" s="4"/>
      <c r="D91" s="4"/>
      <c r="E91" s="4"/>
      <c r="F91" s="4"/>
      <c r="G91" s="4"/>
      <c r="M91" s="6"/>
      <c r="U91" s="7"/>
    </row>
    <row r="115" spans="13:13" x14ac:dyDescent="0.3">
      <c r="M115" s="5"/>
    </row>
    <row r="116" spans="13:13" x14ac:dyDescent="0.3">
      <c r="M116" s="5"/>
    </row>
    <row r="117" spans="13:13" x14ac:dyDescent="0.3">
      <c r="M117" s="5"/>
    </row>
  </sheetData>
  <phoneticPr fontId="1" type="noConversion"/>
  <pageMargins left="0.74803149606299202" right="0.74803149606299202" top="0.98425196850393704" bottom="0.98425196850393704" header="0.5" footer="0.5"/>
  <pageSetup paperSize="10" orientation="portrait" horizontalDpi="4294967292" verticalDpi="4294967292"/>
  <headerFooter>
    <oddHeader>&amp;F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Malvern data</vt:lpstr>
      <vt:lpstr>Transposed</vt:lpstr>
      <vt:lpstr>Results</vt:lpstr>
      <vt:lpstr>PSA</vt:lpstr>
      <vt:lpstr>PSA!_cpc1</vt:lpstr>
      <vt:lpstr>PSA!cum_pc</vt:lpstr>
      <vt:lpstr>PSA!Density</vt:lpstr>
      <vt:lpstr>PSA!End_phi</vt:lpstr>
      <vt:lpstr>PSA!freq</vt:lpstr>
      <vt:lpstr>PSA!phi_interval_1</vt:lpstr>
      <vt:lpstr>PSA!phi_range</vt:lpstr>
      <vt:lpstr>PSA!Print_Area</vt:lpstr>
      <vt:lpstr>PSA!Sample_identification</vt:lpstr>
      <vt:lpstr>PSA!Total_pc</vt:lpstr>
      <vt:lpstr>PSA!Total_Wt</vt:lpstr>
      <vt:lpstr>PSA!Volume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Morcom</dc:creator>
  <cp:lastModifiedBy>Philippa Mills</cp:lastModifiedBy>
  <dcterms:created xsi:type="dcterms:W3CDTF">2014-09-05T03:31:14Z</dcterms:created>
  <dcterms:modified xsi:type="dcterms:W3CDTF">2016-06-23T11:32:24Z</dcterms:modified>
</cp:coreProperties>
</file>